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CB22678A-A874-4733-AD0F-3691ECC17A77}" xr6:coauthVersionLast="47" xr6:coauthVersionMax="47" xr10:uidLastSave="{00000000-0000-0000-0000-000000000000}"/>
  <bookViews>
    <workbookView xWindow="-120" yWindow="-120" windowWidth="29040" windowHeight="15720" firstSheet="15" activeTab="15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state="hidden" r:id="rId15"/>
    <sheet name="T.12.2025" sheetId="62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4">'T.11.2025'!$D$37</definedName>
    <definedName name="Trang" comment="Phòng 407 - AB1" localSheetId="15">'T.12.2025'!$D$37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2" l="1"/>
  <c r="M81" i="62"/>
  <c r="L81" i="62"/>
  <c r="K81" i="62"/>
  <c r="N80" i="62"/>
  <c r="M80" i="62"/>
  <c r="L80" i="62"/>
  <c r="K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O74" i="62" s="1"/>
  <c r="L74" i="62"/>
  <c r="K74" i="62"/>
  <c r="N73" i="62"/>
  <c r="M73" i="62"/>
  <c r="L73" i="62"/>
  <c r="K73" i="62"/>
  <c r="N72" i="62"/>
  <c r="M72" i="62"/>
  <c r="L72" i="62"/>
  <c r="K72" i="62"/>
  <c r="N71" i="62"/>
  <c r="M71" i="62"/>
  <c r="O71" i="62" s="1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6" i="62"/>
  <c r="M66" i="62"/>
  <c r="L66" i="62"/>
  <c r="K66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9" i="62"/>
  <c r="M59" i="62"/>
  <c r="L59" i="62"/>
  <c r="K59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2" i="62" l="1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0" i="62"/>
  <c r="O81" i="62"/>
  <c r="R57" i="62"/>
  <c r="O69" i="62"/>
  <c r="O73" i="62"/>
  <c r="R56" i="62"/>
  <c r="R60" i="62"/>
  <c r="R58" i="62"/>
  <c r="O70" i="62"/>
  <c r="O59" i="62"/>
  <c r="O56" i="62"/>
  <c r="O57" i="62"/>
  <c r="O58" i="62"/>
  <c r="O60" i="62"/>
  <c r="T58" i="62" l="1"/>
  <c r="T57" i="62"/>
  <c r="T60" i="62"/>
  <c r="T56" i="62"/>
  <c r="N82" i="59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5EF8734D-85C9-4224-A7B9-AD39F68E2B79}">
      <text>
        <r>
          <rPr>
            <b/>
            <sz val="9"/>
            <color indexed="81"/>
            <rFont val="Tahoma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B7A0ABBB-0914-4EE1-B025-E3A64899253D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charset val="1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charset val="1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charset val="1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charset val="1"/>
          </rPr>
          <t>T2,4,5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<sst xmlns="http://schemas.openxmlformats.org/spreadsheetml/2006/main" count="7595" uniqueCount="1139">
  <si>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</si>
  <si>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</si>
  <si>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</si>
  <si>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</si>
  <si>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</si>
  <si>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</si>
  <si>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</si>
  <si>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</si>
  <si>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</si>
  <si>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</si>
  <si>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</si>
  <si>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</si>
  <si>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</si>
  <si>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</si>
  <si>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</si>
  <si>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</si>
  <si>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</si>
  <si>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</si>
  <si>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</si>
  <si>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</si>
  <si>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</si>
  <si>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</si>
  <si>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</si>
  <si>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</si>
  <si>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</si>
  <si>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</si>
  <si>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</si>
  <si>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</si>
  <si>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</si>
  <si>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</si>
  <si>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</si>
  <si>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</si>
  <si>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</si>
  <si>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</si>
  <si>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</si>
  <si>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</si>
  <si>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</si>
  <si>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</si>
  <si>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</si>
  <si>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</si>
  <si>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</si>
  <si>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</si>
  <si>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</si>
  <si>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</si>
  <si>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</si>
  <si>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</si>
  <si>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</si>
  <si>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</si>
  <si>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</si>
  <si>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</si>
  <si>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</si>
  <si>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</si>
  <si>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</si>
  <si>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</si>
  <si>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</si>
  <si>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</si>
  <si>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</si>
  <si>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</si>
  <si>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</si>
  <si>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</si>
  <si>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</si>
  <si>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</si>
  <si>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</si>
  <si>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</si>
  <si>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</si>
  <si>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</si>
  <si>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</si>
  <si>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</si>
  <si>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</si>
  <si>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</si>
  <si>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</si>
  <si>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</si>
  <si>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</si>
  <si>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</si>
  <si>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</si>
  <si>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</si>
  <si>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</si>
  <si>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</si>
  <si>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</si>
  <si>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</si>
  <si>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</si>
  <si>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</si>
  <si>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</si>
  <si>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</si>
  <si>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</si>
  <si>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</si>
  <si>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</si>
  <si>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</si>
  <si>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</si>
  <si>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</si>
  <si>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</si>
  <si>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</si>
  <si>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</si>
  <si>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</si>
  <si>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</si>
  <si>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</si>
  <si>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</si>
  <si>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</si>
  <si>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</si>
  <si>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</si>
  <si>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</si>
  <si>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</si>
  <si>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</si>
  <si>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</si>
  <si>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</si>
  <si>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</si>
  <si>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</si>
  <si>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</si>
  <si>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</si>
  <si>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</si>
  <si>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</si>
  <si>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</si>
  <si>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</si>
  <si>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</si>
  <si>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</si>
  <si>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</si>
  <si>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</si>
  <si>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</si>
  <si>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</si>
  <si>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</si>
  <si>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</si>
  <si>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</si>
  <si>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</si>
  <si>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</si>
  <si>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</si>
  <si>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</si>
  <si>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</si>
  <si>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</si>
  <si>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</si>
  <si>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</si>
  <si>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</si>
  <si>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</si>
  <si>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</si>
  <si>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</si>
  <si>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</si>
  <si>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</si>
  <si>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</si>
  <si>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</si>
  <si>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</si>
  <si>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</si>
  <si>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</si>
  <si>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</si>
  <si>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</si>
  <si>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</si>
  <si>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</si>
  <si>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</si>
  <si>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</si>
  <si>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</si>
  <si>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</si>
  <si>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</si>
  <si>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</si>
  <si>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</si>
  <si>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</si>
  <si>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</si>
  <si>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</si>
  <si>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</si>
  <si>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</si>
  <si>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</si>
  <si>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</si>
  <si>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</si>
  <si>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</si>
  <si>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</si>
  <si>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</si>
  <si>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</si>
  <si>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</si>
  <si>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</si>
  <si>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</si>
  <si>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</si>
  <si>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</si>
  <si>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</si>
  <si>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</si>
  <si>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</si>
  <si>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</si>
  <si>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</si>
  <si>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</si>
  <si>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</si>
  <si>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</si>
  <si>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</si>
  <si>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</si>
  <si>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</si>
  <si>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</si>
  <si>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</si>
  <si>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</si>
  <si>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</si>
  <si>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</si>
  <si>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</si>
  <si>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</si>
  <si>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</si>
  <si>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</si>
  <si>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</si>
  <si>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</si>
  <si>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</si>
  <si>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</si>
  <si>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</si>
  <si>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</si>
  <si>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</si>
  <si>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</si>
  <si>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</si>
  <si>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</si>
  <si>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</si>
  <si>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</si>
  <si>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</si>
  <si>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</si>
  <si>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</si>
  <si>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</si>
  <si>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</si>
  <si>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</si>
  <si>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</si>
  <si>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</si>
  <si>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</si>
  <si>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</si>
  <si>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</si>
  <si>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</si>
  <si>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</si>
  <si>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</si>
  <si>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</si>
  <si>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</si>
  <si>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</si>
  <si>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</si>
  <si>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</si>
  <si>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</si>
  <si>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</si>
  <si>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</si>
  <si>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</si>
  <si>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</si>
  <si>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</si>
  <si>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</si>
  <si>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</si>
  <si>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</si>
  <si>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</si>
  <si>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</si>
  <si>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</si>
  <si>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</si>
  <si>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</si>
  <si>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</si>
  <si>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</si>
  <si>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</si>
  <si>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</si>
  <si>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</si>
  <si>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</si>
  <si>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</si>
  <si>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</si>
  <si>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</si>
  <si>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</si>
  <si>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</si>
  <si>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</si>
  <si>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</si>
  <si>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</si>
  <si>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</si>
  <si>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</si>
  <si>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</si>
  <si>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</si>
  <si>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</si>
  <si>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</si>
  <si>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</si>
  <si>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</si>
  <si>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</si>
  <si>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</si>
  <si>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</si>
  <si>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</si>
  <si>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</si>
  <si>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</si>
  <si>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</si>
  <si>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</si>
  <si>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</si>
  <si>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</si>
  <si>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</si>
  <si>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</si>
  <si>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</si>
  <si>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</si>
  <si>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</si>
  <si>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</si>
  <si>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</si>
  <si>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</si>
  <si>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</si>
  <si>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</si>
  <si>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</si>
  <si>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</si>
  <si>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</si>
  <si>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</si>
  <si>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</si>
  <si>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</si>
  <si>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</si>
  <si>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</si>
  <si>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</si>
  <si>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</si>
  <si>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</si>
  <si>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</si>
  <si>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</si>
  <si>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</si>
  <si>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</si>
  <si>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</si>
  <si>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</si>
  <si>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</si>
  <si>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</si>
  <si>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</si>
  <si>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</si>
  <si>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</si>
  <si>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</si>
  <si>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</si>
  <si>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</si>
  <si>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</si>
  <si>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</si>
  <si>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</si>
  <si>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</si>
  <si>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</si>
  <si>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</si>
  <si>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</si>
  <si>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</si>
  <si>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</si>
  <si>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</si>
  <si>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</si>
  <si>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</si>
  <si>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</si>
  <si>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</si>
  <si>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</si>
  <si>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</si>
  <si>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</si>
  <si>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</si>
  <si>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</si>
  <si>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</si>
  <si>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</si>
  <si>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</si>
  <si>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</si>
  <si>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</si>
  <si>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</si>
  <si>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</si>
  <si>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</si>
  <si>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</si>
  <si>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</si>
  <si>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</si>
  <si>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</si>
  <si>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</si>
  <si>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</si>
  <si>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</si>
  <si>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</si>
  <si>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</si>
  <si>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</si>
  <si>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</si>
  <si>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</si>
  <si>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</si>
  <si>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</si>
  <si>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</si>
  <si>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</si>
  <si>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</si>
  <si>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</si>
  <si>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</si>
  <si>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</si>
  <si>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</si>
  <si>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</si>
  <si>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</si>
  <si>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</si>
  <si>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</si>
  <si>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</si>
  <si>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</si>
  <si>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</si>
  <si>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</si>
  <si>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</si>
  <si>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</si>
  <si>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</si>
  <si>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</si>
  <si>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</si>
  <si>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</si>
  <si>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</si>
  <si>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</si>
  <si>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</si>
  <si>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</si>
  <si>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</si>
  <si>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</si>
  <si>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</si>
  <si>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</si>
  <si>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</si>
  <si>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</si>
  <si>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</si>
  <si>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</si>
  <si>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</si>
  <si>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</si>
  <si>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</si>
  <si>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</si>
  <si>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</si>
  <si>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</si>
  <si>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</si>
  <si>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</si>
  <si>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</si>
  <si>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</si>
  <si>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</si>
  <si>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</si>
  <si>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</si>
  <si>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</si>
  <si>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</si>
  <si>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</si>
  <si>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</si>
  <si>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</si>
  <si>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</si>
  <si>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</si>
  <si>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</si>
  <si>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</si>
  <si>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</si>
  <si>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</si>
  <si>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</si>
  <si>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</si>
  <si>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</si>
  <si>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</si>
  <si>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</si>
  <si>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</si>
  <si>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</si>
  <si>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</si>
  <si>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</si>
  <si>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</si>
  <si>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</si>
  <si>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</si>
  <si>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</si>
  <si>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</si>
  <si>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</si>
  <si>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</si>
  <si>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</si>
  <si>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</si>
  <si>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</si>
  <si>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</si>
  <si>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</si>
  <si>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</si>
  <si>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</si>
  <si>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</si>
  <si>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</si>
  <si>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</si>
  <si>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</si>
  <si>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</si>
  <si>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</si>
  <si>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</si>
  <si>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</si>
  <si>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</si>
  <si>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</si>
  <si>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</si>
  <si>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</si>
  <si>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</si>
  <si>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</si>
  <si>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</si>
  <si>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</si>
  <si>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</si>
  <si>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</si>
  <si>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</si>
  <si>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</si>
  <si>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</si>
  <si>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</si>
  <si>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</si>
  <si>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</si>
  <si>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</si>
  <si>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</si>
  <si>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</si>
  <si>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</si>
  <si>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</si>
  <si>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</si>
  <si>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</si>
  <si>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</si>
  <si>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</si>
  <si>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</si>
  <si>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</si>
  <si>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</si>
  <si>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</si>
  <si>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</si>
  <si>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</si>
  <si>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</si>
  <si>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</si>
  <si>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</si>
  <si>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</si>
  <si>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</si>
  <si>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</si>
  <si>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</si>
  <si>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</si>
  <si>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</si>
  <si>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</si>
  <si>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</si>
  <si>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</si>
  <si>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</si>
  <si>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</si>
  <si>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</si>
  <si>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</si>
  <si>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</si>
  <si>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</si>
  <si>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</si>
  <si>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</si>
  <si>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</si>
  <si>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</si>
  <si>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</si>
  <si>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</si>
  <si>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</si>
  <si>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</si>
  <si>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</si>
  <si>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</si>
  <si>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</si>
  <si>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</si>
  <si>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</si>
  <si>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</si>
  <si>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</si>
  <si>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</si>
  <si>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</si>
  <si>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</si>
  <si>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</si>
  <si>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</si>
  <si>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</si>
  <si>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</si>
  <si>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</si>
  <si>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</si>
  <si>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</si>
  <si>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</si>
  <si>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</si>
  <si>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</si>
  <si>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</si>
  <si>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</si>
  <si>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</si>
  <si>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</si>
  <si>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</si>
  <si>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</si>
  <si>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</si>
  <si>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</si>
  <si>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</si>
  <si>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</si>
  <si>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</si>
  <si>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</si>
  <si>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</si>
  <si>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</si>
  <si>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</si>
  <si>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</si>
  <si>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</si>
  <si>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</si>
  <si>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</si>
  <si>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</si>
  <si>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</si>
  <si>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</si>
  <si>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</si>
  <si>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</si>
  <si>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</si>
  <si>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</si>
  <si>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</si>
  <si>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</si>
  <si>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</si>
  <si>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</si>
  <si>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</si>
  <si>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</si>
  <si>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</si>
  <si>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</si>
  <si>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</si>
  <si>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</si>
  <si>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</si>
  <si>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</si>
  <si>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</si>
  <si>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</si>
  <si>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</si>
  <si>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</si>
  <si>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</si>
  <si>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</si>
  <si>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</si>
  <si>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</si>
  <si>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</si>
  <si>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</si>
  <si>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</si>
  <si>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</si>
  <si>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</si>
  <si>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</si>
  <si>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</si>
  <si>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</si>
  <si>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</si>
  <si>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</si>
  <si>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</si>
  <si>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</si>
  <si>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</si>
  <si>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</si>
  <si>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</si>
  <si>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</si>
  <si>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</si>
  <si>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</si>
  <si>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</si>
  <si>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</si>
  <si>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</si>
  <si>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</si>
  <si>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</si>
  <si>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</si>
  <si>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</si>
  <si>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</si>
  <si>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</si>
  <si>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</si>
  <si>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</si>
  <si>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</si>
  <si>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</si>
  <si>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</si>
  <si>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</si>
  <si>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</si>
  <si>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</si>
  <si>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</si>
  <si>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</si>
  <si>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</si>
  <si>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</si>
  <si>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</si>
  <si>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</si>
  <si>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</si>
  <si>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</si>
  <si>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</si>
  <si>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</si>
  <si>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</si>
  <si>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</si>
  <si>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</si>
  <si>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</si>
  <si>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</si>
  <si>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</si>
  <si>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</si>
  <si>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</si>
  <si>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</si>
  <si>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</si>
  <si>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</si>
  <si>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</si>
  <si>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</si>
  <si>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</si>
  <si>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</si>
  <si>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</si>
  <si>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</si>
  <si>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</si>
  <si>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</si>
  <si>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</si>
  <si>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</si>
  <si>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</si>
  <si>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</si>
  <si>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</si>
  <si>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</si>
  <si>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</si>
  <si>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</si>
  <si>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</si>
  <si>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</si>
  <si>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</si>
  <si>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</si>
  <si>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</si>
  <si>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</si>
  <si>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</si>
  <si>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</si>
  <si>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</si>
  <si>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</si>
  <si>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</si>
  <si>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</si>
  <si>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</si>
  <si>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</si>
  <si>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</si>
  <si>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</si>
  <si>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</si>
  <si>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</si>
  <si>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</si>
  <si>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</si>
  <si>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</si>
  <si>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</si>
  <si>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</si>
  <si>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</si>
  <si>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</si>
  <si>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</si>
  <si>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</si>
  <si>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</si>
  <si>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</si>
  <si>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</si>
  <si>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</si>
  <si>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</si>
  <si>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</si>
  <si>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</si>
  <si>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</si>
  <si>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</si>
  <si>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</si>
  <si>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</si>
  <si>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</si>
  <si>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</si>
  <si>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</si>
  <si>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</si>
  <si>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</si>
  <si>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</si>
  <si>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</si>
  <si>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</si>
  <si>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</si>
  <si>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</si>
  <si>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</si>
  <si>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</si>
  <si>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</si>
  <si>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</si>
  <si>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</si>
  <si>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</si>
  <si>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</si>
  <si>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</si>
  <si>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</si>
  <si>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</si>
  <si>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</si>
  <si>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</si>
  <si>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</si>
  <si>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</si>
  <si>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</si>
  <si>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</si>
  <si>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</si>
  <si>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</si>
  <si>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</si>
  <si>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</si>
  <si>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</si>
  <si>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</si>
  <si>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</si>
  <si>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</si>
  <si>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</si>
  <si>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</si>
  <si>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</si>
  <si>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</si>
  <si>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</si>
  <si>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</si>
  <si>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</si>
  <si>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</si>
  <si>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</si>
  <si>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</si>
  <si>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</si>
  <si>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</si>
  <si>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</si>
  <si>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</si>
  <si>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</si>
  <si>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</si>
  <si>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</si>
  <si>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</si>
  <si>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</si>
  <si>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</si>
  <si>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</si>
  <si>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</si>
  <si>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</si>
  <si>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</si>
  <si>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</si>
  <si>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</si>
  <si>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</si>
  <si>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</si>
  <si>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</si>
  <si>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</si>
  <si>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</si>
  <si>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</si>
  <si>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</si>
  <si>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</si>
  <si>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</si>
  <si>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</si>
  <si>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</si>
  <si>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</si>
  <si>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</si>
  <si>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</si>
  <si>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</si>
  <si>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</si>
  <si>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</si>
  <si>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</si>
  <si>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</si>
  <si>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</si>
  <si>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</si>
  <si>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</si>
  <si>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</si>
  <si>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</si>
  <si>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</si>
  <si>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</si>
  <si>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</si>
  <si>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</si>
  <si>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</si>
  <si>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</si>
  <si>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</si>
  <si>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</si>
  <si>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</si>
  <si>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</si>
  <si>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</si>
  <si>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</si>
  <si>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</si>
  <si>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</si>
  <si>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</si>
  <si>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</si>
  <si>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</si>
  <si>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</si>
  <si>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</si>
  <si>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</si>
  <si>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</si>
  <si>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</si>
  <si>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</si>
  <si>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</si>
  <si>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</si>
  <si>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</si>
  <si>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</si>
  <si>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</si>
  <si>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</si>
  <si>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</si>
  <si>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</si>
  <si>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</si>
  <si>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</si>
  <si>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</si>
  <si>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</si>
  <si>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</si>
  <si>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</si>
  <si>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</si>
  <si>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</si>
  <si>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</si>
  <si>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</si>
  <si>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</si>
  <si>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</si>
  <si>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</si>
  <si>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</si>
  <si>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</si>
  <si>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</si>
  <si>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</si>
  <si>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</si>
  <si>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</si>
  <si>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</si>
  <si>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</si>
  <si>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</si>
  <si>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</si>
  <si>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</si>
  <si>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</si>
  <si>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</si>
  <si>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</si>
  <si>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</si>
  <si>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</si>
  <si>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</si>
  <si>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</si>
  <si>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</si>
  <si>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</si>
  <si>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</si>
  <si>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</si>
  <si>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</si>
  <si>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</si>
  <si>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</si>
  <si>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</si>
  <si>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</si>
  <si>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</si>
  <si>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</si>
  <si>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</si>
  <si>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</si>
  <si>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</si>
  <si>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</si>
  <si>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</si>
  <si>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</si>
  <si>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</si>
  <si>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</si>
  <si>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</si>
  <si>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</si>
  <si>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</si>
  <si>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</si>
  <si>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</si>
  <si>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</si>
  <si>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</si>
  <si>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</si>
  <si>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</si>
  <si>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</si>
  <si>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</si>
  <si>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</si>
  <si>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</si>
  <si>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</si>
  <si>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</si>
  <si>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</si>
  <si>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</si>
  <si>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</si>
  <si>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</si>
  <si>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</si>
  <si>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</si>
  <si>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</si>
  <si>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</si>
  <si>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</si>
  <si>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</si>
  <si>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</si>
  <si>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</si>
  <si>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</si>
  <si>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</si>
  <si>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</si>
  <si>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</si>
  <si>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</si>
  <si>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</si>
  <si>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</si>
  <si>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</si>
  <si>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</si>
  <si>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</si>
  <si>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</si>
  <si>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</si>
  <si>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</si>
  <si>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</si>
  <si>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</si>
  <si>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</si>
  <si>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</si>
  <si>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</si>
  <si>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</si>
  <si>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</si>
  <si>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</si>
  <si>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</si>
  <si>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</si>
  <si>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</si>
  <si>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</si>
  <si>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</si>
  <si>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</si>
  <si>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</si>
  <si>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</si>
  <si>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</si>
  <si>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</si>
  <si>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</si>
  <si>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</si>
  <si>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</si>
  <si>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</si>
  <si>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</si>
  <si>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</si>
  <si>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</si>
  <si>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</si>
  <si>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</si>
  <si>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</si>
  <si>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</si>
  <si>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</si>
  <si>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</si>
  <si>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</si>
  <si>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</si>
  <si>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</si>
  <si>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</si>
  <si>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</si>
  <si>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</si>
  <si>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</si>
  <si>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</si>
  <si>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</si>
  <si>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</si>
  <si>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</si>
  <si>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</si>
  <si>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</si>
  <si>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</si>
  <si>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</si>
  <si>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</si>
  <si>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</si>
  <si>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</si>
  <si>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</si>
  <si>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</si>
  <si>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</si>
  <si>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</si>
  <si>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</si>
  <si>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</si>
  <si>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</si>
  <si>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</si>
  <si>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</si>
  <si>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</si>
  <si>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</si>
  <si>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</si>
  <si>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</si>
  <si>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</si>
  <si>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</si>
  <si>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</si>
  <si>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</si>
  <si>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</si>
  <si>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</si>
  <si>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</si>
  <si>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</si>
  <si>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</si>
  <si>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</si>
  <si>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</si>
  <si>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</si>
  <si>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</si>
  <si>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</si>
  <si>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</si>
  <si>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</si>
  <si>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</si>
  <si>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</si>
  <si>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</si>
  <si>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</si>
  <si>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</si>
  <si>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</si>
  <si>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</si>
  <si>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</si>
  <si>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</si>
  <si>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</si>
  <si>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</si>
  <si>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</si>
  <si>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</si>
  <si>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</si>
  <si>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</si>
  <si>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</si>
  <si>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</si>
  <si>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</si>
  <si>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</si>
  <si>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</si>
  <si>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</si>
  <si>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</si>
  <si>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</si>
  <si>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</si>
  <si>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</si>
  <si>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</si>
  <si>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</si>
  <si>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</si>
  <si>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</si>
  <si>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</si>
  <si>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</si>
  <si>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</si>
  <si>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</si>
  <si>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</si>
  <si>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</si>
  <si>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</si>
  <si>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</si>
  <si>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</si>
  <si>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</si>
  <si>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</si>
  <si>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</si>
  <si>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</si>
  <si>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</si>
  <si>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</si>
  <si>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</si>
  <si>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</si>
  <si>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</si>
  <si>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</si>
  <si>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</si>
  <si>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</si>
  <si>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</si>
  <si>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</si>
  <si>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</si>
  <si>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</si>
  <si>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</si>
  <si>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</si>
  <si>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</si>
  <si>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</si>
  <si>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</si>
  <si>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</si>
  <si>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</si>
  <si>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</si>
  <si>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</si>
  <si>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</si>
  <si>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</si>
  <si>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</si>
  <si>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</si>
  <si>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</si>
  <si>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</si>
  <si>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</si>
  <si>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</si>
  <si>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</si>
  <si>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</si>
  <si>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</si>
  <si>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</si>
  <si>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</si>
  <si>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</si>
  <si>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</si>
  <si>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</si>
  <si>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</si>
  <si>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</si>
  <si>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</si>
  <si>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</si>
  <si>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</si>
  <si>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</si>
  <si>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</si>
  <si>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</si>
  <si>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</si>
  <si>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</si>
  <si>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</si>
  <si>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</si>
  <si>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</si>
  <si>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</si>
  <si>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</si>
  <si>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</si>
  <si>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</si>
  <si>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</si>
  <si>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</si>
  <si>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</si>
  <si>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</si>
  <si>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</si>
  <si>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</si>
  <si>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</si>
  <si>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</si>
  <si>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</si>
  <si>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</si>
  <si>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</si>
  <si>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</si>
  <si>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</si>
  <si>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</si>
  <si>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</si>
  <si>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</si>
  <si>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</si>
  <si>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</si>
  <si>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</si>
  <si>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</si>
  <si>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</si>
  <si>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</si>
  <si>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</si>
  <si>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</si>
  <si>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</si>
  <si>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</si>
  <si>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</si>
  <si>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</si>
  <si>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</si>
  <si>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</si>
  <si>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</si>
  <si>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</si>
  <si>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</si>
  <si>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</si>
  <si>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</si>
  <si>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</si>
  <si>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</si>
  <si>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</si>
  <si>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</si>
  <si>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</si>
  <si>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15.10 (PM)
16.10 (AM-PM)</t>
  </si>
  <si>
    <t>TL 15-DNa105 
GĐ2</t>
  </si>
  <si>
    <t>TL33 - DN108 
NEW</t>
  </si>
  <si>
    <t>TL35 - TV45
NEW</t>
  </si>
  <si>
    <t>TL36 - VL85
NEW</t>
  </si>
  <si>
    <t>24.10 (AM-PM)
25.10 (AM)</t>
  </si>
  <si>
    <t>TL26 - VL84 
OFF</t>
  </si>
  <si>
    <t>TL34 -DN109+BV50+K1-PC50(LA)
NEW</t>
  </si>
  <si>
    <t>27.09 (AM)</t>
  </si>
  <si>
    <t>11.10 (AM)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</si>
  <si>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</si>
  <si>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</si>
  <si>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</si>
  <si>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</si>
  <si>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TL34 -DN109+BV50+K1-PC50(LA)</t>
  </si>
  <si>
    <t>TL35 - TV45</t>
  </si>
  <si>
    <t>TL 21 - DNA106
GĐ2</t>
  </si>
  <si>
    <t>TL42 - E674
ÂU CƠ</t>
  </si>
  <si>
    <t>TL43 - E675
ÂU CƠ</t>
  </si>
  <si>
    <t>TL44 - E676 
ÂU CƠ</t>
  </si>
  <si>
    <t>TL29 - GXC17
ÂU CƠ</t>
  </si>
  <si>
    <t>31.10 (AM)</t>
  </si>
  <si>
    <t>1.11.2025 (AM)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</si>
  <si>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</si>
  <si>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</si>
  <si>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</si>
  <si>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</si>
  <si>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</si>
  <si>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</si>
  <si>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05.11 (AM-PM)</t>
  </si>
  <si>
    <t>KTN68A2
LẦU 8 - AB1</t>
  </si>
  <si>
    <t>11.11 (PM)</t>
  </si>
  <si>
    <t>14.11 (AM-PM)</t>
  </si>
  <si>
    <t>06.11 (AM-PM)
07.11 (AM-PM)
08.11 (AM)</t>
  </si>
  <si>
    <t>24.11 (PM)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</si>
  <si>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</si>
  <si>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</si>
  <si>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</si>
  <si>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</si>
  <si>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</si>
  <si>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</si>
  <si>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</si>
  <si>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</si>
  <si>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</si>
  <si>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</si>
  <si>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</si>
  <si>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</si>
  <si>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</si>
  <si>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</si>
  <si>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</si>
  <si>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Hoàng
ĐNA</t>
  </si>
  <si>
    <t>TL39 - K1-PC51+TV46</t>
  </si>
  <si>
    <t>TL27- KS60 
NEW</t>
  </si>
  <si>
    <t>TL27- KS60 
ÂU CƠ</t>
  </si>
  <si>
    <t>KTN ĐÀ NẴNG</t>
  </si>
  <si>
    <t>TL39 - K1-PC51(BD)+TV46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</si>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</sst>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501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72" xfId="0" applyBorder="1"/>
    <xf numFmtId="0" fontId="12" fillId="28" borderId="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6" borderId="46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37" zoomScale="77" zoomScaleNormal="77" workbookViewId="0">
      <selection activeCell="G50" sqref="G50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382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404" t="s">
        <v>13</v>
      </c>
      <c r="P4" s="406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400" t="s">
        <v>19</v>
      </c>
      <c r="B6" s="402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405"/>
      <c r="P7" s="407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400" t="s">
        <v>21</v>
      </c>
      <c r="B8" s="402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404" t="s">
        <v>21</v>
      </c>
      <c r="P8" s="406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8"/>
      <c r="B9" s="403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404" t="s">
        <v>23</v>
      </c>
      <c r="P10" s="406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401"/>
      <c r="B11" s="403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404" t="s">
        <v>26</v>
      </c>
      <c r="P12" s="406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401"/>
      <c r="B13" s="403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404" t="s">
        <v>13</v>
      </c>
      <c r="P17" s="406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401"/>
      <c r="B18" s="403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401"/>
      <c r="B20" s="403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400" t="s">
        <v>21</v>
      </c>
      <c r="B21" s="402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401"/>
      <c r="B22" s="403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400" t="s">
        <v>23</v>
      </c>
      <c r="B23" s="402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400" t="s">
        <v>26</v>
      </c>
      <c r="B25" s="402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404" t="s">
        <v>26</v>
      </c>
      <c r="P25" s="406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401"/>
      <c r="B26" s="403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405"/>
      <c r="P26" s="407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404" t="s">
        <v>13</v>
      </c>
      <c r="P30" s="406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404" t="s">
        <v>21</v>
      </c>
      <c r="P34" s="406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3"/>
      <c r="B35" s="403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9"/>
      <c r="P35" s="407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404" t="s">
        <v>23</v>
      </c>
      <c r="P36" s="406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404" t="s">
        <v>26</v>
      </c>
      <c r="P38" s="406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401"/>
      <c r="B39" s="403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404" t="s">
        <v>13</v>
      </c>
      <c r="P43" s="406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401"/>
      <c r="B44" s="403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404" t="s">
        <v>19</v>
      </c>
      <c r="P45" s="406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9"/>
      <c r="P46" s="407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400" t="s">
        <v>21</v>
      </c>
      <c r="B47" s="402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404" t="s">
        <v>21</v>
      </c>
      <c r="P47" s="406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8"/>
      <c r="B48" s="403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400" t="s">
        <v>23</v>
      </c>
      <c r="B49" s="402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404" t="s">
        <v>23</v>
      </c>
      <c r="P49" s="406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401"/>
      <c r="B50" s="403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405"/>
      <c r="P50" s="407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400" t="s">
        <v>26</v>
      </c>
      <c r="B51" s="402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404" t="s">
        <v>26</v>
      </c>
      <c r="P51" s="406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401"/>
      <c r="B52" s="403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405"/>
      <c r="P52" s="407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96">
        <f>SUM(M56:N56)</f>
        <v>0</v>
      </c>
      <c r="P56" s="396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7">
        <f>SUM(M57:N57)</f>
        <v>18</v>
      </c>
      <c r="P57" s="397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8">
        <f>SUM(M58:N58)</f>
        <v>18</v>
      </c>
      <c r="P58" s="398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93">
        <f>SUM(M59:N59)</f>
        <v>20</v>
      </c>
      <c r="P59" s="393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95">
        <f>SUM(M61:N61)</f>
        <v>18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96">
        <f>SUM(M62:N62)</f>
        <v>0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7">
        <f>SUM(M63:N63)</f>
        <v>12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8">
        <f>SUM(M64:N64)</f>
        <v>20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93">
        <f>SUM(M65:N65)</f>
        <v>18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95">
        <f>SUM(M67:N67)</f>
        <v>18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96">
        <f>SUM(M68:N68)</f>
        <v>0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7">
        <f>SUM(M69:N69)</f>
        <v>10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8">
        <f>SUM(M70:N70)</f>
        <v>18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93">
        <f>SUM(M71:N71)</f>
        <v>20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95">
        <f>SUM(M74:N74)</f>
        <v>18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96">
        <f>SUM(M75:N75)</f>
        <v>0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7">
        <f>SUM(M76:N76)</f>
        <v>16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8">
        <f>SUM(M77:N77)</f>
        <v>18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855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31" t="s">
        <v>13</v>
      </c>
      <c r="P4" s="423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31" t="s">
        <v>19</v>
      </c>
      <c r="P6" s="494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32" t="s">
        <v>21</v>
      </c>
      <c r="P8" s="423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32"/>
      <c r="P9" s="423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35" t="s">
        <v>23</v>
      </c>
      <c r="B10" s="437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32" t="s">
        <v>26</v>
      </c>
      <c r="P12" s="423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35" t="s">
        <v>19</v>
      </c>
      <c r="B19" s="437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31" t="s">
        <v>19</v>
      </c>
      <c r="P19" s="494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8" t="s">
        <v>21</v>
      </c>
      <c r="B21" s="422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32" t="s">
        <v>21</v>
      </c>
      <c r="P21" s="423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8"/>
      <c r="B22" s="422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6"/>
      <c r="B24" s="438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8" t="s">
        <v>26</v>
      </c>
      <c r="B25" s="422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32" t="s">
        <v>26</v>
      </c>
      <c r="P25" s="423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21" t="s">
        <v>13</v>
      </c>
      <c r="B30" s="422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31" t="s">
        <v>19</v>
      </c>
      <c r="P32" s="494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32" t="s">
        <v>21</v>
      </c>
      <c r="P34" s="423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32"/>
      <c r="P35" s="423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35" t="s">
        <v>23</v>
      </c>
      <c r="B36" s="437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31" t="s">
        <v>23</v>
      </c>
      <c r="P36" s="494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6"/>
      <c r="B37" s="438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32" t="s">
        <v>26</v>
      </c>
      <c r="P38" s="423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35" t="s">
        <v>19</v>
      </c>
      <c r="B45" s="437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31" t="s">
        <v>19</v>
      </c>
      <c r="P45" s="494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9"/>
      <c r="P46" s="495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8" t="s">
        <v>21</v>
      </c>
      <c r="B47" s="422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31" t="s">
        <v>23</v>
      </c>
      <c r="P49" s="494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9"/>
      <c r="P52" s="423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95">
        <f t="shared" ref="O56:O61" si="0">SUM(M56:N56)</f>
        <v>14</v>
      </c>
      <c r="P56" s="395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96">
        <f t="shared" si="0"/>
        <v>6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 t="shared" si="0"/>
        <v>4</v>
      </c>
      <c r="P58" s="397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8">
        <f t="shared" si="0"/>
        <v>10</v>
      </c>
      <c r="P59" s="398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95">
        <f t="shared" ref="O63:O68" si="3">SUM(M63:N63)</f>
        <v>12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93">
        <f t="shared" si="4"/>
        <v>16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6">
        <f t="shared" si="4"/>
        <v>2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889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31" t="s">
        <v>13</v>
      </c>
      <c r="P4" s="494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32"/>
      <c r="P5" s="495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31" t="s">
        <v>19</v>
      </c>
      <c r="P6" s="494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32" t="s">
        <v>21</v>
      </c>
      <c r="P8" s="423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32" t="s">
        <v>26</v>
      </c>
      <c r="P12" s="423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8"/>
      <c r="B18" s="422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32"/>
      <c r="P18" s="423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35" t="s">
        <v>19</v>
      </c>
      <c r="B19" s="437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31" t="s">
        <v>19</v>
      </c>
      <c r="P19" s="494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8" t="s">
        <v>21</v>
      </c>
      <c r="B21" s="422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32" t="s">
        <v>21</v>
      </c>
      <c r="P21" s="423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22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32"/>
      <c r="P22" s="423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35" t="s">
        <v>23</v>
      </c>
      <c r="B23" s="437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6"/>
      <c r="B24" s="438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8" t="s">
        <v>26</v>
      </c>
      <c r="B25" s="422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32" t="s">
        <v>26</v>
      </c>
      <c r="P25" s="423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22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32" t="s">
        <v>13</v>
      </c>
      <c r="P30" s="423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22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31" t="s">
        <v>19</v>
      </c>
      <c r="P32" s="494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9"/>
      <c r="P33" s="495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21" t="s">
        <v>21</v>
      </c>
      <c r="B34" s="422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32" t="s">
        <v>21</v>
      </c>
      <c r="P34" s="423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21"/>
      <c r="B35" s="422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35" t="s">
        <v>23</v>
      </c>
      <c r="B36" s="437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31" t="s">
        <v>23</v>
      </c>
      <c r="P36" s="494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6"/>
      <c r="B37" s="438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32" t="s">
        <v>26</v>
      </c>
      <c r="P38" s="423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32" t="s">
        <v>13</v>
      </c>
      <c r="P43" s="423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35" t="s">
        <v>19</v>
      </c>
      <c r="B45" s="437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31" t="s">
        <v>19</v>
      </c>
      <c r="P45" s="494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8" t="s">
        <v>21</v>
      </c>
      <c r="B47" s="422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32" t="s">
        <v>21</v>
      </c>
      <c r="P47" s="423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22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9"/>
      <c r="P52" s="423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95">
        <f t="shared" ref="O56:O61" si="0">SUM(M56:N56)</f>
        <v>0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7">
        <f t="shared" si="0"/>
        <v>2</v>
      </c>
      <c r="P58" s="397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8">
        <f t="shared" si="0"/>
        <v>16</v>
      </c>
      <c r="P59" s="398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7">
        <f t="shared" si="3"/>
        <v>4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8">
        <f t="shared" si="3"/>
        <v>16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93">
        <f t="shared" si="3"/>
        <v>8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93">
        <f t="shared" si="4"/>
        <v>10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954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8" t="s">
        <v>21</v>
      </c>
      <c r="B47" s="422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8"/>
      <c r="B48" s="422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7">
        <f t="shared" si="3"/>
        <v>10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93">
        <f t="shared" si="5"/>
        <v>8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974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22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8"/>
      <c r="B48" s="422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7">
        <f t="shared" si="3"/>
        <v>12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M39" zoomScale="68" zoomScaleNormal="68" workbookViewId="0">
      <selection activeCell="W36" sqref="W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1052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32" t="s">
        <v>21</v>
      </c>
      <c r="P8" s="423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8"/>
      <c r="B9" s="438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31" t="s">
        <v>23</v>
      </c>
      <c r="P10" s="494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8" t="s">
        <v>26</v>
      </c>
      <c r="B12" s="422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31" t="s">
        <v>19</v>
      </c>
      <c r="P19" s="494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8" t="s">
        <v>21</v>
      </c>
      <c r="B21" s="422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32" t="s">
        <v>21</v>
      </c>
      <c r="P21" s="423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32"/>
      <c r="P22" s="423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37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31" t="s">
        <v>23</v>
      </c>
      <c r="P23" s="494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32" t="s">
        <v>26</v>
      </c>
      <c r="P25" s="423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32" t="s">
        <v>13</v>
      </c>
      <c r="P30" s="423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37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31" t="s">
        <v>19</v>
      </c>
      <c r="P32" s="494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9"/>
      <c r="P33" s="495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32" t="s">
        <v>21</v>
      </c>
      <c r="P34" s="423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32"/>
      <c r="P35" s="423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31" t="s">
        <v>23</v>
      </c>
      <c r="P36" s="494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32" t="s">
        <v>13</v>
      </c>
      <c r="P43" s="423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31" t="s">
        <v>19</v>
      </c>
      <c r="P45" s="494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9"/>
      <c r="P46" s="495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32" t="s">
        <v>21</v>
      </c>
      <c r="P47" s="423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35" t="s">
        <v>23</v>
      </c>
      <c r="B49" s="437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9"/>
      <c r="P50" s="495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31" t="s">
        <v>26</v>
      </c>
      <c r="P51" s="423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7">
        <f t="shared" si="0"/>
        <v>6</v>
      </c>
      <c r="P61" s="428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395">
        <f t="shared" ref="O63:O68" si="3">SUM(M63:N63)</f>
        <v>8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7">
        <f t="shared" si="4"/>
        <v>2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6">
        <f t="shared" si="4"/>
        <v>4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7" zoomScale="68" zoomScaleNormal="68" workbookViewId="0">
      <selection activeCell="E60" sqref="E6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1095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32"/>
      <c r="P5" s="423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35" t="s">
        <v>19</v>
      </c>
      <c r="B6" s="437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6"/>
      <c r="B7" s="438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9"/>
      <c r="P7" s="495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8" t="s">
        <v>21</v>
      </c>
      <c r="B8" s="422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32" t="s">
        <v>21</v>
      </c>
      <c r="P8" s="423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8"/>
      <c r="B9" s="438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35" t="s">
        <v>23</v>
      </c>
      <c r="B10" s="437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31" t="s">
        <v>23</v>
      </c>
      <c r="P10" s="494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16</v>
      </c>
      <c r="M11" s="196"/>
      <c r="N11" s="196"/>
      <c r="O11" s="439"/>
      <c r="P11" s="495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461</v>
      </c>
      <c r="H13" s="341" t="s">
        <v>16</v>
      </c>
      <c r="I13" s="204" t="s">
        <v>584</v>
      </c>
      <c r="J13" s="341" t="s">
        <v>16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1034</v>
      </c>
      <c r="C17" s="104"/>
      <c r="D17" s="192"/>
      <c r="E17" s="104"/>
      <c r="F17" s="192"/>
      <c r="G17" s="226" t="s">
        <v>1025</v>
      </c>
      <c r="H17" s="226" t="s">
        <v>16</v>
      </c>
      <c r="I17" s="305" t="s">
        <v>1075</v>
      </c>
      <c r="J17" s="203" t="s">
        <v>16</v>
      </c>
      <c r="K17" s="183"/>
      <c r="L17" s="182"/>
      <c r="M17" s="181"/>
      <c r="N17" s="274"/>
      <c r="O17" s="432" t="s">
        <v>13</v>
      </c>
      <c r="P17" s="423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196"/>
      <c r="D18" s="196"/>
      <c r="E18" s="196"/>
      <c r="F18" s="197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22" t="s">
        <v>1035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31" t="s">
        <v>19</v>
      </c>
      <c r="P19" s="494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7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196"/>
      <c r="R20" s="251"/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thickBot="1" x14ac:dyDescent="0.3">
      <c r="A21" s="408" t="s">
        <v>21</v>
      </c>
      <c r="B21" s="422" t="s">
        <v>1036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32" t="s">
        <v>21</v>
      </c>
      <c r="P21" s="423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8"/>
      <c r="B22" s="438"/>
      <c r="C22" s="177" t="s">
        <v>924</v>
      </c>
      <c r="D22" s="195" t="s">
        <v>16</v>
      </c>
      <c r="E22" s="196"/>
      <c r="F22" s="197"/>
      <c r="G22" s="196"/>
      <c r="H22" s="196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32"/>
      <c r="P22" s="423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22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31" t="s">
        <v>23</v>
      </c>
      <c r="P23" s="494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1088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32" t="s">
        <v>26</v>
      </c>
      <c r="P25" s="423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17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2" t="s">
        <v>13</v>
      </c>
      <c r="P30" s="423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8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25</v>
      </c>
      <c r="S33" s="196"/>
      <c r="T33" s="197"/>
      <c r="U33" s="196"/>
      <c r="V33" s="197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32" t="s">
        <v>21</v>
      </c>
      <c r="P34" s="423" t="s">
        <v>1042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32"/>
      <c r="P35" s="423"/>
      <c r="Q35" s="196"/>
      <c r="R35" s="197"/>
      <c r="S35" s="11"/>
      <c r="T35" s="11"/>
      <c r="U35" s="11"/>
      <c r="V35" s="11"/>
      <c r="W35" s="307" t="s">
        <v>1086</v>
      </c>
      <c r="X35" s="384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5" t="s">
        <v>23</v>
      </c>
      <c r="B36" s="422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31" t="s">
        <v>23</v>
      </c>
      <c r="P36" s="494" t="s">
        <v>1043</v>
      </c>
      <c r="Q36" s="216"/>
      <c r="R36" s="217"/>
      <c r="S36" s="190"/>
      <c r="T36" s="191"/>
      <c r="U36" s="307" t="s">
        <v>1089</v>
      </c>
      <c r="V36" s="384" t="s">
        <v>749</v>
      </c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6"/>
      <c r="B37" s="438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9"/>
      <c r="P37" s="495"/>
      <c r="Q37" s="196"/>
      <c r="R37" s="323"/>
      <c r="S37" s="196"/>
      <c r="T37" s="197"/>
      <c r="U37" s="307" t="s">
        <v>1085</v>
      </c>
      <c r="V37" s="384" t="s">
        <v>25</v>
      </c>
      <c r="W37" s="200" t="s">
        <v>1083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1044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32"/>
      <c r="P39" s="423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1046</v>
      </c>
      <c r="C43" s="181"/>
      <c r="D43" s="18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245"/>
      <c r="L43" s="105"/>
      <c r="M43" s="182"/>
      <c r="N43" s="148"/>
      <c r="O43" s="432" t="s">
        <v>13</v>
      </c>
      <c r="P43" s="423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96"/>
      <c r="E44" s="195" t="s">
        <v>815</v>
      </c>
      <c r="F44" s="195" t="s">
        <v>18</v>
      </c>
      <c r="G44" s="195" t="s">
        <v>873</v>
      </c>
      <c r="H44" s="198" t="s">
        <v>15</v>
      </c>
      <c r="I44" s="196"/>
      <c r="J44" s="197"/>
      <c r="K44" s="334" t="s">
        <v>868</v>
      </c>
      <c r="L44" s="244" t="s">
        <v>18</v>
      </c>
      <c r="M44" s="245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5" t="s">
        <v>19</v>
      </c>
      <c r="B45" s="437" t="s">
        <v>1047</v>
      </c>
      <c r="C45" s="352" t="s">
        <v>1027</v>
      </c>
      <c r="D45" s="178" t="s">
        <v>18</v>
      </c>
      <c r="E45" s="190"/>
      <c r="F45" s="191"/>
      <c r="G45" s="226" t="s">
        <v>1025</v>
      </c>
      <c r="H45" s="227" t="s">
        <v>16</v>
      </c>
      <c r="I45" s="11"/>
      <c r="J45" s="191"/>
      <c r="K45" s="351" t="s">
        <v>930</v>
      </c>
      <c r="L45" s="177" t="s">
        <v>16</v>
      </c>
      <c r="M45" s="190"/>
      <c r="N45" s="253"/>
      <c r="O45" s="431" t="s">
        <v>19</v>
      </c>
      <c r="P45" s="494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6"/>
      <c r="B46" s="438"/>
      <c r="C46" s="196"/>
      <c r="D46" s="197"/>
      <c r="E46" s="196"/>
      <c r="F46" s="196"/>
      <c r="G46" s="195" t="s">
        <v>673</v>
      </c>
      <c r="H46" s="198" t="s">
        <v>15</v>
      </c>
      <c r="I46" s="307" t="s">
        <v>1076</v>
      </c>
      <c r="J46" s="384" t="s">
        <v>15</v>
      </c>
      <c r="K46" s="104"/>
      <c r="L46" s="196"/>
      <c r="M46" s="190"/>
      <c r="N46" s="193"/>
      <c r="O46" s="439"/>
      <c r="P46" s="495"/>
      <c r="Q46" s="196"/>
      <c r="R46" s="197"/>
      <c r="S46" s="196"/>
      <c r="T46" s="197"/>
      <c r="U46" s="196"/>
      <c r="V46" s="197"/>
      <c r="W46" s="200" t="s">
        <v>1098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1048</v>
      </c>
      <c r="C47" s="11"/>
      <c r="D47" s="105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32" t="s">
        <v>21</v>
      </c>
      <c r="P47" s="423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5" t="s">
        <v>924</v>
      </c>
      <c r="D48" s="195" t="s">
        <v>16</v>
      </c>
      <c r="E48" s="11"/>
      <c r="F48" s="197"/>
      <c r="G48" s="196"/>
      <c r="H48" s="323"/>
      <c r="I48" s="195" t="s">
        <v>737</v>
      </c>
      <c r="J48" s="195" t="s">
        <v>16</v>
      </c>
      <c r="K48" s="307" t="s">
        <v>1084</v>
      </c>
      <c r="L48" s="384" t="s">
        <v>25</v>
      </c>
      <c r="M48" s="245"/>
      <c r="N48" s="197"/>
      <c r="O48" s="432"/>
      <c r="P48" s="423"/>
      <c r="Q48" s="200" t="s">
        <v>1080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35" t="s">
        <v>23</v>
      </c>
      <c r="B49" s="437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9"/>
      <c r="P50" s="495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1088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280"/>
      <c r="M51" s="190"/>
      <c r="N51" s="280"/>
      <c r="O51" s="431" t="s">
        <v>26</v>
      </c>
      <c r="P51" s="423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251"/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395">
        <f t="shared" ref="O56:O61" si="0">SUM(M56:N56)</f>
        <v>10</v>
      </c>
      <c r="P56" s="395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7">
        <f t="shared" si="0"/>
        <v>8</v>
      </c>
      <c r="P61" s="428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7">
        <f t="shared" si="4"/>
        <v>8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93">
        <f t="shared" si="5"/>
        <v>12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tabSelected="1" zoomScale="68" zoomScaleNormal="68" workbookViewId="0">
      <selection activeCell="G8" sqref="G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9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1138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  <c r="Y2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1117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1117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8"/>
      <c r="B5" s="422"/>
      <c r="C5" s="196"/>
      <c r="D5" s="197"/>
      <c r="E5" s="195" t="s">
        <v>931</v>
      </c>
      <c r="F5" s="195" t="s">
        <v>17</v>
      </c>
      <c r="G5" s="196"/>
      <c r="H5" s="196"/>
      <c r="I5" s="195" t="s">
        <v>926</v>
      </c>
      <c r="J5" s="352" t="s">
        <v>18</v>
      </c>
      <c r="K5" s="322" t="s">
        <v>1026</v>
      </c>
      <c r="L5" s="322" t="s">
        <v>18</v>
      </c>
      <c r="M5" s="11"/>
      <c r="N5" s="272"/>
      <c r="O5" s="432"/>
      <c r="P5" s="423"/>
      <c r="Q5" s="200" t="s">
        <v>1079</v>
      </c>
      <c r="R5" s="349" t="s">
        <v>749</v>
      </c>
      <c r="S5" s="11"/>
      <c r="T5" s="12"/>
      <c r="U5" s="200" t="s">
        <v>1129</v>
      </c>
      <c r="V5" s="349" t="s">
        <v>15</v>
      </c>
      <c r="W5" s="200" t="s">
        <v>1130</v>
      </c>
      <c r="X5" s="201" t="s">
        <v>15</v>
      </c>
      <c r="Y5"/>
    </row>
    <row r="6" spans="1:25" s="13" customFormat="1" ht="36.75" customHeight="1" thickTop="1" x14ac:dyDescent="0.25">
      <c r="A6" s="435" t="s">
        <v>19</v>
      </c>
      <c r="B6" s="437" t="s">
        <v>322</v>
      </c>
      <c r="C6" s="226" t="s">
        <v>1054</v>
      </c>
      <c r="D6" s="189" t="s">
        <v>18</v>
      </c>
      <c r="E6" s="326" t="s">
        <v>1022</v>
      </c>
      <c r="F6" s="227" t="s">
        <v>18</v>
      </c>
      <c r="G6" s="177" t="s">
        <v>1093</v>
      </c>
      <c r="H6" s="178" t="s">
        <v>18</v>
      </c>
      <c r="I6" s="190"/>
      <c r="J6" s="191"/>
      <c r="K6" s="192"/>
      <c r="L6" s="192"/>
      <c r="M6" s="190"/>
      <c r="N6" s="253"/>
      <c r="O6" s="431" t="s">
        <v>19</v>
      </c>
      <c r="P6" s="494" t="s">
        <v>322</v>
      </c>
      <c r="Q6" s="281"/>
      <c r="R6" s="191"/>
      <c r="S6" s="190"/>
      <c r="T6" s="191"/>
      <c r="U6" s="192"/>
      <c r="V6" s="193"/>
      <c r="W6" s="190"/>
      <c r="X6" s="383"/>
      <c r="Y6"/>
    </row>
    <row r="7" spans="1:25" s="13" customFormat="1" ht="40.5" customHeight="1" thickBot="1" x14ac:dyDescent="0.3">
      <c r="A7" s="436"/>
      <c r="B7" s="438"/>
      <c r="C7" s="196"/>
      <c r="D7" s="323"/>
      <c r="E7" s="307" t="s">
        <v>1119</v>
      </c>
      <c r="F7" s="308" t="s">
        <v>17</v>
      </c>
      <c r="G7" s="342" t="s">
        <v>461</v>
      </c>
      <c r="H7" s="227" t="s">
        <v>17</v>
      </c>
      <c r="I7" s="196"/>
      <c r="J7" s="12"/>
      <c r="K7" s="196"/>
      <c r="L7" s="197"/>
      <c r="M7" s="199"/>
      <c r="N7" s="251"/>
      <c r="O7" s="439"/>
      <c r="P7" s="495"/>
      <c r="Q7" s="200" t="s">
        <v>1062</v>
      </c>
      <c r="R7" s="349" t="s">
        <v>749</v>
      </c>
      <c r="S7" s="320" t="s">
        <v>1136</v>
      </c>
      <c r="T7" s="320" t="s">
        <v>15</v>
      </c>
      <c r="U7" s="196"/>
      <c r="V7" s="197"/>
      <c r="W7" s="200" t="s">
        <v>1097</v>
      </c>
      <c r="X7" s="233" t="s">
        <v>749</v>
      </c>
      <c r="Y7" s="388"/>
    </row>
    <row r="8" spans="1:25" s="13" customFormat="1" ht="42" customHeight="1" thickTop="1" x14ac:dyDescent="0.25">
      <c r="A8" s="408" t="s">
        <v>21</v>
      </c>
      <c r="B8" s="422" t="s">
        <v>323</v>
      </c>
      <c r="C8" s="188" t="s">
        <v>1099</v>
      </c>
      <c r="D8" s="189" t="s">
        <v>17</v>
      </c>
      <c r="E8" s="192"/>
      <c r="F8" s="190"/>
      <c r="G8" s="190"/>
      <c r="H8" s="190"/>
      <c r="I8" s="338" t="s">
        <v>1107</v>
      </c>
      <c r="J8" s="232" t="s">
        <v>17</v>
      </c>
      <c r="K8" s="104"/>
      <c r="L8" s="105"/>
      <c r="M8" s="191"/>
      <c r="N8" s="148"/>
      <c r="O8" s="432" t="s">
        <v>21</v>
      </c>
      <c r="P8" s="423" t="s">
        <v>323</v>
      </c>
      <c r="Q8" s="179" t="s">
        <v>1131</v>
      </c>
      <c r="R8" s="180" t="s">
        <v>15</v>
      </c>
      <c r="S8" s="184"/>
      <c r="T8" s="105"/>
      <c r="U8" s="181"/>
      <c r="V8" s="191"/>
      <c r="W8" s="181"/>
      <c r="X8" s="383"/>
      <c r="Y8"/>
    </row>
    <row r="9" spans="1:25" s="13" customFormat="1" ht="48.75" customHeight="1" thickBot="1" x14ac:dyDescent="0.3">
      <c r="A9" s="408"/>
      <c r="B9" s="438"/>
      <c r="C9" s="320" t="s">
        <v>1106</v>
      </c>
      <c r="D9" s="320" t="s">
        <v>18</v>
      </c>
      <c r="E9" s="196"/>
      <c r="F9" s="197"/>
      <c r="G9" s="315"/>
      <c r="H9" s="196"/>
      <c r="I9" s="196"/>
      <c r="J9" s="196"/>
      <c r="K9" s="195" t="s">
        <v>1055</v>
      </c>
      <c r="L9" s="195" t="s">
        <v>18</v>
      </c>
      <c r="M9" s="103"/>
      <c r="N9" s="103"/>
      <c r="O9" s="432"/>
      <c r="P9" s="423"/>
      <c r="Q9" s="307" t="s">
        <v>1128</v>
      </c>
      <c r="R9" s="308" t="s">
        <v>749</v>
      </c>
      <c r="S9" s="175"/>
      <c r="T9" s="12"/>
      <c r="U9" s="196"/>
      <c r="V9" s="196"/>
      <c r="W9" s="200" t="s">
        <v>1130</v>
      </c>
      <c r="X9" s="200" t="s">
        <v>1132</v>
      </c>
      <c r="Y9"/>
    </row>
    <row r="10" spans="1:25" s="13" customFormat="1" ht="47.25" customHeight="1" thickTop="1" x14ac:dyDescent="0.25">
      <c r="A10" s="435" t="s">
        <v>23</v>
      </c>
      <c r="B10" s="437" t="s">
        <v>324</v>
      </c>
      <c r="C10" s="190"/>
      <c r="D10" s="12"/>
      <c r="E10" s="190"/>
      <c r="F10" s="104"/>
      <c r="G10" s="190"/>
      <c r="H10" s="12"/>
      <c r="I10" s="326" t="s">
        <v>1101</v>
      </c>
      <c r="J10" s="227" t="s">
        <v>17</v>
      </c>
      <c r="K10" s="104"/>
      <c r="L10" s="191"/>
      <c r="M10" s="190"/>
      <c r="N10" s="253"/>
      <c r="O10" s="431" t="s">
        <v>23</v>
      </c>
      <c r="P10" s="494" t="s">
        <v>324</v>
      </c>
      <c r="Q10" s="190"/>
      <c r="R10" s="192"/>
      <c r="S10" s="190"/>
      <c r="T10" s="191"/>
      <c r="U10" s="192"/>
      <c r="V10" s="193"/>
      <c r="W10" s="381" t="s">
        <v>1129</v>
      </c>
      <c r="X10" s="179" t="s">
        <v>1132</v>
      </c>
      <c r="Y10"/>
    </row>
    <row r="11" spans="1:25" s="13" customFormat="1" ht="43.5" customHeight="1" thickBot="1" x14ac:dyDescent="0.3">
      <c r="A11" s="436"/>
      <c r="B11" s="438"/>
      <c r="C11" s="390" t="s">
        <v>813</v>
      </c>
      <c r="D11" s="195" t="s">
        <v>18</v>
      </c>
      <c r="E11" s="368" t="s">
        <v>1126</v>
      </c>
      <c r="F11" s="308" t="s">
        <v>17</v>
      </c>
      <c r="G11" s="196"/>
      <c r="H11" s="197"/>
      <c r="I11" s="330" t="s">
        <v>1118</v>
      </c>
      <c r="J11" s="331" t="s">
        <v>18</v>
      </c>
      <c r="K11" s="196"/>
      <c r="L11" s="196"/>
      <c r="M11" s="196"/>
      <c r="N11" s="196"/>
      <c r="O11" s="439"/>
      <c r="P11" s="495"/>
      <c r="Q11" s="11"/>
      <c r="R11" s="103"/>
      <c r="S11" s="320" t="s">
        <v>1136</v>
      </c>
      <c r="T11" s="320" t="s">
        <v>15</v>
      </c>
      <c r="U11" s="200" t="s">
        <v>1096</v>
      </c>
      <c r="V11" s="349" t="s">
        <v>749</v>
      </c>
      <c r="W11" s="315"/>
      <c r="X11" s="234"/>
      <c r="Y11"/>
    </row>
    <row r="12" spans="1:25" s="13" customFormat="1" ht="39" customHeight="1" thickTop="1" x14ac:dyDescent="0.25">
      <c r="A12" s="408" t="s">
        <v>26</v>
      </c>
      <c r="B12" s="422" t="s">
        <v>326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90"/>
      <c r="H12" s="191"/>
      <c r="I12" s="351" t="s">
        <v>1013</v>
      </c>
      <c r="J12" s="351" t="s">
        <v>17</v>
      </c>
      <c r="K12" s="202"/>
      <c r="L12" s="202"/>
      <c r="M12" s="139"/>
      <c r="N12" s="191"/>
      <c r="O12" s="432" t="s">
        <v>26</v>
      </c>
      <c r="P12" s="423" t="s">
        <v>326</v>
      </c>
      <c r="Q12" s="381" t="s">
        <v>1131</v>
      </c>
      <c r="R12" s="381" t="s">
        <v>1132</v>
      </c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584</v>
      </c>
      <c r="H13" s="391" t="s">
        <v>18</v>
      </c>
      <c r="I13" s="322" t="s">
        <v>800</v>
      </c>
      <c r="J13" s="322" t="s">
        <v>18</v>
      </c>
      <c r="K13" s="196"/>
      <c r="L13" s="196"/>
      <c r="M13" s="11"/>
      <c r="N13" s="11"/>
      <c r="O13" s="432"/>
      <c r="P13" s="423"/>
      <c r="Q13" s="289"/>
      <c r="R13" s="323"/>
      <c r="S13" s="11"/>
      <c r="T13" s="12"/>
      <c r="U13" s="196"/>
      <c r="V13" s="197"/>
      <c r="W13" s="196"/>
      <c r="X13" s="251"/>
      <c r="Y13" s="388"/>
    </row>
    <row r="14" spans="1:25" s="13" customFormat="1" ht="37.5" customHeight="1" thickTop="1" x14ac:dyDescent="0.25">
      <c r="A14" s="212" t="s">
        <v>28</v>
      </c>
      <c r="B14" s="213" t="s">
        <v>327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327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348</v>
      </c>
      <c r="C17" s="190"/>
      <c r="D17" s="192"/>
      <c r="E17" s="190"/>
      <c r="F17" s="192"/>
      <c r="G17" s="190"/>
      <c r="H17" s="104"/>
      <c r="I17" s="190"/>
      <c r="J17" s="192"/>
      <c r="K17" s="183"/>
      <c r="L17" s="182"/>
      <c r="M17" s="181"/>
      <c r="N17" s="274"/>
      <c r="O17" s="432" t="s">
        <v>13</v>
      </c>
      <c r="P17" s="423" t="s">
        <v>348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352" t="s">
        <v>1000</v>
      </c>
      <c r="D18" s="177" t="s">
        <v>15</v>
      </c>
      <c r="E18" s="195" t="s">
        <v>815</v>
      </c>
      <c r="F18" s="195" t="s">
        <v>18</v>
      </c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200" t="s">
        <v>1079</v>
      </c>
      <c r="R18" s="349" t="s">
        <v>749</v>
      </c>
      <c r="S18" s="196"/>
      <c r="T18" s="196"/>
      <c r="U18" s="196"/>
      <c r="V18" s="196"/>
      <c r="W18" s="196"/>
      <c r="X18" s="234"/>
    </row>
    <row r="19" spans="1:35" s="13" customFormat="1" ht="47.25" customHeight="1" thickTop="1" thickBot="1" x14ac:dyDescent="0.3">
      <c r="A19" s="435" t="s">
        <v>19</v>
      </c>
      <c r="B19" s="437" t="s">
        <v>328</v>
      </c>
      <c r="C19" s="188" t="s">
        <v>1100</v>
      </c>
      <c r="D19" s="227" t="s">
        <v>15</v>
      </c>
      <c r="E19" s="190"/>
      <c r="F19" s="191"/>
      <c r="G19" s="11"/>
      <c r="H19" s="104"/>
      <c r="I19" s="190"/>
      <c r="J19" s="190"/>
      <c r="K19" s="190"/>
      <c r="L19" s="191"/>
      <c r="M19" s="190"/>
      <c r="N19" s="253"/>
      <c r="O19" s="431" t="s">
        <v>19</v>
      </c>
      <c r="P19" s="494" t="s">
        <v>328</v>
      </c>
      <c r="Q19" s="392"/>
      <c r="R19" s="208"/>
      <c r="S19" s="208"/>
      <c r="T19" s="208"/>
      <c r="U19" s="192"/>
      <c r="V19" s="193"/>
      <c r="W19" s="181"/>
      <c r="X19" s="194"/>
      <c r="Y19" s="332"/>
    </row>
    <row r="20" spans="1:35" s="13" customFormat="1" ht="46.5" customHeight="1" thickTop="1" thickBot="1" x14ac:dyDescent="0.3">
      <c r="A20" s="436"/>
      <c r="B20" s="438"/>
      <c r="C20" s="196"/>
      <c r="D20" s="196"/>
      <c r="E20" s="195" t="s">
        <v>671</v>
      </c>
      <c r="F20" s="195" t="s">
        <v>17</v>
      </c>
      <c r="G20" s="195" t="s">
        <v>1001</v>
      </c>
      <c r="H20" s="312" t="s">
        <v>17</v>
      </c>
      <c r="I20" s="195" t="s">
        <v>873</v>
      </c>
      <c r="J20" s="198" t="s">
        <v>15</v>
      </c>
      <c r="K20" s="195" t="s">
        <v>930</v>
      </c>
      <c r="L20" s="306" t="s">
        <v>18</v>
      </c>
      <c r="M20" s="196"/>
      <c r="N20" s="197"/>
      <c r="O20" s="439"/>
      <c r="P20" s="495"/>
      <c r="Q20" s="200" t="s">
        <v>1080</v>
      </c>
      <c r="R20" s="233" t="s">
        <v>749</v>
      </c>
      <c r="S20" s="307" t="s">
        <v>1137</v>
      </c>
      <c r="T20" s="384" t="s">
        <v>749</v>
      </c>
      <c r="U20" s="196"/>
      <c r="V20" s="197"/>
      <c r="W20" s="196"/>
      <c r="X20" s="251"/>
      <c r="Y20" s="332"/>
    </row>
    <row r="21" spans="1:35" s="13" customFormat="1" ht="45.75" customHeight="1" thickTop="1" x14ac:dyDescent="0.25">
      <c r="A21" s="408" t="s">
        <v>21</v>
      </c>
      <c r="B21" s="422" t="s">
        <v>329</v>
      </c>
      <c r="C21" s="177" t="s">
        <v>1027</v>
      </c>
      <c r="D21" s="177" t="s">
        <v>18</v>
      </c>
      <c r="E21" s="104"/>
      <c r="F21" s="11"/>
      <c r="G21" s="305" t="s">
        <v>1108</v>
      </c>
      <c r="H21" s="69" t="s">
        <v>18</v>
      </c>
      <c r="I21" s="305" t="s">
        <v>1109</v>
      </c>
      <c r="J21" s="69" t="s">
        <v>18</v>
      </c>
      <c r="K21" s="192"/>
      <c r="L21" s="193"/>
      <c r="M21" s="190"/>
      <c r="N21" s="190"/>
      <c r="O21" s="432" t="s">
        <v>21</v>
      </c>
      <c r="P21" s="423" t="s">
        <v>329</v>
      </c>
      <c r="Q21" s="11"/>
      <c r="R21" s="1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8"/>
      <c r="B22" s="438"/>
      <c r="C22" s="342" t="s">
        <v>1102</v>
      </c>
      <c r="D22" s="341" t="s">
        <v>17</v>
      </c>
      <c r="E22" s="196"/>
      <c r="F22" s="197"/>
      <c r="G22" s="195" t="s">
        <v>1057</v>
      </c>
      <c r="H22" s="198" t="s">
        <v>17</v>
      </c>
      <c r="I22" s="307" t="s">
        <v>1134</v>
      </c>
      <c r="J22" s="308" t="s">
        <v>15</v>
      </c>
      <c r="K22" s="196"/>
      <c r="L22" s="197"/>
      <c r="M22" s="196"/>
      <c r="N22" s="197"/>
      <c r="O22" s="432"/>
      <c r="P22" s="423"/>
      <c r="Q22" s="200" t="s">
        <v>1127</v>
      </c>
      <c r="R22" s="233" t="s">
        <v>749</v>
      </c>
      <c r="S22" s="11"/>
      <c r="T22" s="12"/>
      <c r="U22" s="196"/>
      <c r="V22" s="251"/>
      <c r="W22" s="196"/>
      <c r="X22" s="251"/>
      <c r="Y22" s="332"/>
    </row>
    <row r="23" spans="1:35" s="13" customFormat="1" ht="42.75" customHeight="1" thickTop="1" x14ac:dyDescent="0.25">
      <c r="A23" s="435" t="s">
        <v>23</v>
      </c>
      <c r="B23" s="422" t="s">
        <v>330</v>
      </c>
      <c r="C23" s="190"/>
      <c r="D23" s="190"/>
      <c r="E23" s="190"/>
      <c r="F23" s="191"/>
      <c r="G23" s="340" t="s">
        <v>953</v>
      </c>
      <c r="H23" s="227" t="s">
        <v>15</v>
      </c>
      <c r="I23" s="340" t="s">
        <v>1092</v>
      </c>
      <c r="J23" s="359" t="s">
        <v>15</v>
      </c>
      <c r="K23" s="326" t="s">
        <v>1060</v>
      </c>
      <c r="L23" s="313" t="s">
        <v>15</v>
      </c>
      <c r="M23" s="104"/>
      <c r="N23" s="191"/>
      <c r="O23" s="431" t="s">
        <v>23</v>
      </c>
      <c r="P23" s="494" t="s">
        <v>330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6"/>
      <c r="D24" s="196"/>
      <c r="E24" s="177" t="s">
        <v>924</v>
      </c>
      <c r="F24" s="195" t="s">
        <v>17</v>
      </c>
      <c r="G24" s="196"/>
      <c r="H24" s="196"/>
      <c r="I24" s="195" t="s">
        <v>927</v>
      </c>
      <c r="J24" s="195" t="s">
        <v>18</v>
      </c>
      <c r="K24" s="200" t="s">
        <v>1094</v>
      </c>
      <c r="L24" s="233" t="s">
        <v>749</v>
      </c>
      <c r="M24" s="196"/>
      <c r="N24" s="196"/>
      <c r="O24" s="439"/>
      <c r="P24" s="495"/>
      <c r="Q24" s="196"/>
      <c r="R24" s="197"/>
      <c r="S24" s="196"/>
      <c r="T24" s="197"/>
      <c r="U24" s="196"/>
      <c r="V24" s="197"/>
      <c r="W24" s="196"/>
      <c r="X24" s="234"/>
    </row>
    <row r="25" spans="1:35" s="13" customFormat="1" ht="50.25" customHeight="1" thickTop="1" x14ac:dyDescent="0.25">
      <c r="A25" s="408" t="s">
        <v>26</v>
      </c>
      <c r="B25" s="422" t="s">
        <v>331</v>
      </c>
      <c r="C25" s="338" t="s">
        <v>1110</v>
      </c>
      <c r="D25" s="203" t="s">
        <v>17</v>
      </c>
      <c r="E25" s="11"/>
      <c r="F25" s="12"/>
      <c r="G25" s="190"/>
      <c r="H25" s="190"/>
      <c r="I25" s="104"/>
      <c r="J25" s="12"/>
      <c r="K25" s="190"/>
      <c r="L25" s="105"/>
      <c r="M25" s="190"/>
      <c r="N25" s="192"/>
      <c r="O25" s="432" t="s">
        <v>26</v>
      </c>
      <c r="P25" s="423" t="s">
        <v>331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337" t="s">
        <v>1112</v>
      </c>
      <c r="D26" s="320" t="s">
        <v>15</v>
      </c>
      <c r="E26" s="196"/>
      <c r="F26" s="196"/>
      <c r="G26" s="368" t="s">
        <v>1120</v>
      </c>
      <c r="H26" s="375" t="s">
        <v>18</v>
      </c>
      <c r="I26" s="195" t="s">
        <v>673</v>
      </c>
      <c r="J26" s="198" t="s">
        <v>15</v>
      </c>
      <c r="K26" s="368" t="s">
        <v>1121</v>
      </c>
      <c r="L26" s="308" t="s">
        <v>15</v>
      </c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332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332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334</v>
      </c>
      <c r="C30" s="181"/>
      <c r="D30" s="190"/>
      <c r="E30" s="181"/>
      <c r="F30" s="190"/>
      <c r="G30" s="104"/>
      <c r="H30" s="104"/>
      <c r="I30" s="192"/>
      <c r="J30" s="12"/>
      <c r="K30" s="11"/>
      <c r="L30" s="12"/>
      <c r="M30" s="181"/>
      <c r="N30" s="148"/>
      <c r="O30" s="432" t="s">
        <v>13</v>
      </c>
      <c r="P30" s="423" t="s">
        <v>334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8"/>
      <c r="C31" s="196"/>
      <c r="D31" s="323"/>
      <c r="E31" s="195" t="s">
        <v>931</v>
      </c>
      <c r="F31" s="195" t="s">
        <v>17</v>
      </c>
      <c r="G31" s="196"/>
      <c r="H31" s="197"/>
      <c r="I31" s="342" t="s">
        <v>1101</v>
      </c>
      <c r="J31" s="227" t="s">
        <v>17</v>
      </c>
      <c r="K31" s="196"/>
      <c r="L31" s="197"/>
      <c r="M31" s="11"/>
      <c r="N31" s="272"/>
      <c r="O31" s="432"/>
      <c r="P31" s="423"/>
      <c r="Q31" s="200" t="s">
        <v>1079</v>
      </c>
      <c r="R31" s="349" t="s">
        <v>749</v>
      </c>
      <c r="S31" s="11"/>
      <c r="T31" s="12"/>
      <c r="U31" s="11"/>
      <c r="V31" s="12"/>
      <c r="W31" s="196"/>
      <c r="X31" s="234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335</v>
      </c>
      <c r="C32" s="11"/>
      <c r="D32" s="12"/>
      <c r="E32" s="330" t="s">
        <v>1125</v>
      </c>
      <c r="F32" s="331" t="s">
        <v>17</v>
      </c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335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342" t="s">
        <v>1054</v>
      </c>
      <c r="D33" s="227" t="s">
        <v>18</v>
      </c>
      <c r="E33" s="322" t="s">
        <v>1022</v>
      </c>
      <c r="F33" s="322" t="s">
        <v>18</v>
      </c>
      <c r="G33" s="195" t="s">
        <v>1093</v>
      </c>
      <c r="H33" s="195" t="s">
        <v>18</v>
      </c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749</v>
      </c>
      <c r="S33" s="196"/>
      <c r="T33" s="197"/>
      <c r="U33" s="196"/>
      <c r="V33" s="197"/>
      <c r="W33" s="200" t="s">
        <v>1097</v>
      </c>
      <c r="X33" s="201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336</v>
      </c>
      <c r="C34" s="354" t="s">
        <v>1122</v>
      </c>
      <c r="D34" s="328" t="s">
        <v>17</v>
      </c>
      <c r="E34" s="190"/>
      <c r="F34" s="190"/>
      <c r="G34" s="190"/>
      <c r="H34" s="193"/>
      <c r="I34" s="188" t="s">
        <v>461</v>
      </c>
      <c r="J34" s="227" t="s">
        <v>15</v>
      </c>
      <c r="K34" s="226" t="s">
        <v>1060</v>
      </c>
      <c r="L34" s="227" t="s">
        <v>15</v>
      </c>
      <c r="M34" s="185"/>
      <c r="N34" s="276"/>
      <c r="O34" s="432" t="s">
        <v>21</v>
      </c>
      <c r="P34" s="423" t="s">
        <v>336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320" t="s">
        <v>1106</v>
      </c>
      <c r="D35" s="320" t="s">
        <v>18</v>
      </c>
      <c r="E35" s="196"/>
      <c r="F35" s="197"/>
      <c r="G35" s="196"/>
      <c r="H35" s="196"/>
      <c r="I35" s="338" t="s">
        <v>1107</v>
      </c>
      <c r="J35" s="320" t="s">
        <v>17</v>
      </c>
      <c r="K35" s="195" t="s">
        <v>1055</v>
      </c>
      <c r="L35" s="195" t="s">
        <v>18</v>
      </c>
      <c r="M35" s="199"/>
      <c r="N35" s="272"/>
      <c r="O35" s="432"/>
      <c r="P35" s="423"/>
      <c r="Q35" s="200" t="s">
        <v>1127</v>
      </c>
      <c r="R35" s="233" t="s">
        <v>749</v>
      </c>
      <c r="S35" s="11"/>
      <c r="T35" s="11"/>
      <c r="U35" s="196"/>
      <c r="V35" s="11"/>
      <c r="W35" s="196"/>
      <c r="X35" s="251"/>
      <c r="Y35" s="332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35" t="s">
        <v>23</v>
      </c>
      <c r="B36" s="422" t="s">
        <v>14</v>
      </c>
      <c r="C36" s="190"/>
      <c r="D36" s="190"/>
      <c r="E36" s="351" t="s">
        <v>963</v>
      </c>
      <c r="F36" s="351" t="s">
        <v>15</v>
      </c>
      <c r="G36" s="226" t="s">
        <v>584</v>
      </c>
      <c r="H36" s="227" t="s">
        <v>15</v>
      </c>
      <c r="I36" s="136" t="s">
        <v>800</v>
      </c>
      <c r="J36" s="227" t="s">
        <v>15</v>
      </c>
      <c r="K36" s="11"/>
      <c r="L36" s="191"/>
      <c r="M36" s="104"/>
      <c r="N36" s="191"/>
      <c r="O36" s="431" t="s">
        <v>23</v>
      </c>
      <c r="P36" s="494" t="s">
        <v>14</v>
      </c>
      <c r="Q36" s="216"/>
      <c r="R36" s="217"/>
      <c r="S36" s="190"/>
      <c r="T36" s="191"/>
      <c r="U36" s="344" t="s">
        <v>1096</v>
      </c>
      <c r="V36" s="345" t="s">
        <v>749</v>
      </c>
      <c r="W36" s="38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244" t="s">
        <v>1023</v>
      </c>
      <c r="D37" s="334" t="s">
        <v>17</v>
      </c>
      <c r="E37" s="204" t="s">
        <v>1099</v>
      </c>
      <c r="F37" s="227" t="s">
        <v>17</v>
      </c>
      <c r="G37" s="196"/>
      <c r="H37" s="12"/>
      <c r="I37" s="306" t="s">
        <v>926</v>
      </c>
      <c r="J37" s="195" t="s">
        <v>18</v>
      </c>
      <c r="K37" s="196"/>
      <c r="L37" s="196"/>
      <c r="M37" s="199"/>
      <c r="N37" s="251"/>
      <c r="O37" s="439"/>
      <c r="P37" s="495"/>
      <c r="Q37" s="196"/>
      <c r="R37" s="197"/>
      <c r="S37" s="196"/>
      <c r="T37" s="197"/>
      <c r="U37" s="196"/>
      <c r="V37" s="197"/>
      <c r="W37" s="196"/>
      <c r="X37" s="251"/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20</v>
      </c>
      <c r="C38" s="190"/>
      <c r="D38" s="191"/>
      <c r="E38" s="190"/>
      <c r="F38" s="191"/>
      <c r="G38" s="190"/>
      <c r="H38" s="190"/>
      <c r="I38" s="177" t="s">
        <v>1118</v>
      </c>
      <c r="J38" s="177" t="s">
        <v>15</v>
      </c>
      <c r="K38" s="190"/>
      <c r="L38" s="191"/>
      <c r="M38" s="104"/>
      <c r="N38" s="190"/>
      <c r="O38" s="432" t="s">
        <v>26</v>
      </c>
      <c r="P38" s="423" t="s">
        <v>20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11"/>
      <c r="F39" s="11"/>
      <c r="G39" s="196"/>
      <c r="H39" s="197"/>
      <c r="I39" s="196"/>
      <c r="J39" s="197"/>
      <c r="K39" s="196"/>
      <c r="L39" s="197"/>
      <c r="M39" s="246"/>
      <c r="N39" s="277"/>
      <c r="O39" s="432"/>
      <c r="P39" s="423"/>
      <c r="Q39" s="196"/>
      <c r="R39" s="196"/>
      <c r="S39" s="11"/>
      <c r="T39" s="12"/>
      <c r="U39" s="196"/>
      <c r="V39" s="197"/>
      <c r="W39" s="196"/>
      <c r="X39" s="251"/>
      <c r="Y39" s="332"/>
      <c r="AH39"/>
    </row>
    <row r="40" spans="1:35" s="13" customFormat="1" ht="40.5" customHeight="1" thickTop="1" x14ac:dyDescent="0.25">
      <c r="A40" s="212" t="s">
        <v>28</v>
      </c>
      <c r="B40" s="187" t="s">
        <v>22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22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27</v>
      </c>
      <c r="C43" s="181"/>
      <c r="D43" s="11"/>
      <c r="E43" s="190"/>
      <c r="F43" s="104"/>
      <c r="G43" s="190"/>
      <c r="H43" s="104"/>
      <c r="I43" s="190"/>
      <c r="J43" s="192"/>
      <c r="K43" s="387"/>
      <c r="L43" s="105"/>
      <c r="M43" s="182"/>
      <c r="N43" s="148"/>
      <c r="O43" s="432" t="s">
        <v>13</v>
      </c>
      <c r="P43" s="423" t="s">
        <v>27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2"/>
      <c r="E44" s="196"/>
      <c r="F44" s="196"/>
      <c r="G44" s="196"/>
      <c r="H44" s="196"/>
      <c r="I44" s="177" t="s">
        <v>1057</v>
      </c>
      <c r="J44" s="198" t="s">
        <v>17</v>
      </c>
      <c r="K44" s="195" t="s">
        <v>1026</v>
      </c>
      <c r="L44" s="198" t="s">
        <v>15</v>
      </c>
      <c r="M44" s="11"/>
      <c r="N44" s="103"/>
      <c r="O44" s="432"/>
      <c r="P44" s="423"/>
      <c r="Q44" s="200" t="s">
        <v>1079</v>
      </c>
      <c r="R44" s="349" t="s">
        <v>749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29</v>
      </c>
      <c r="C45" s="226" t="s">
        <v>1100</v>
      </c>
      <c r="D45" s="189" t="s">
        <v>15</v>
      </c>
      <c r="E45" s="190"/>
      <c r="F45" s="191"/>
      <c r="G45" s="330" t="s">
        <v>1124</v>
      </c>
      <c r="H45" s="331" t="s">
        <v>18</v>
      </c>
      <c r="I45" s="243" t="s">
        <v>1135</v>
      </c>
      <c r="J45" s="331" t="s">
        <v>15</v>
      </c>
      <c r="K45" s="330" t="s">
        <v>1123</v>
      </c>
      <c r="L45" s="331" t="s">
        <v>15</v>
      </c>
      <c r="M45" s="190"/>
      <c r="N45" s="253"/>
      <c r="O45" s="431" t="s">
        <v>19</v>
      </c>
      <c r="P45" s="494" t="s">
        <v>29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5" t="s">
        <v>924</v>
      </c>
      <c r="D46" s="195" t="s">
        <v>17</v>
      </c>
      <c r="E46" s="11"/>
      <c r="F46" s="197"/>
      <c r="G46" s="195" t="s">
        <v>1001</v>
      </c>
      <c r="H46" s="198" t="s">
        <v>17</v>
      </c>
      <c r="I46" s="196"/>
      <c r="J46" s="197"/>
      <c r="K46" s="195" t="s">
        <v>868</v>
      </c>
      <c r="L46" s="198" t="s">
        <v>18</v>
      </c>
      <c r="M46" s="196"/>
      <c r="N46" s="275"/>
      <c r="O46" s="439"/>
      <c r="P46" s="495"/>
      <c r="Q46" s="200" t="s">
        <v>1080</v>
      </c>
      <c r="R46" s="233" t="s">
        <v>749</v>
      </c>
      <c r="S46" s="200" t="s">
        <v>1133</v>
      </c>
      <c r="T46" s="233" t="s">
        <v>749</v>
      </c>
      <c r="U46" s="196"/>
      <c r="V46" s="197"/>
      <c r="W46" s="200" t="s">
        <v>920</v>
      </c>
      <c r="X46" s="233" t="s">
        <v>749</v>
      </c>
      <c r="Y46" s="332"/>
    </row>
    <row r="47" spans="1:35" s="13" customFormat="1" ht="41.25" customHeight="1" thickTop="1" x14ac:dyDescent="0.25">
      <c r="A47" s="408" t="s">
        <v>21</v>
      </c>
      <c r="B47" s="437" t="s">
        <v>337</v>
      </c>
      <c r="C47" s="351" t="s">
        <v>1027</v>
      </c>
      <c r="D47" s="178" t="s">
        <v>18</v>
      </c>
      <c r="E47" s="192"/>
      <c r="F47" s="105"/>
      <c r="G47" s="305" t="s">
        <v>1108</v>
      </c>
      <c r="H47" s="69" t="s">
        <v>18</v>
      </c>
      <c r="I47" s="232" t="s">
        <v>1109</v>
      </c>
      <c r="J47" s="69" t="s">
        <v>18</v>
      </c>
      <c r="K47" s="190"/>
      <c r="L47" s="193"/>
      <c r="M47" s="181"/>
      <c r="N47" s="148"/>
      <c r="O47" s="432" t="s">
        <v>21</v>
      </c>
      <c r="P47" s="423" t="s">
        <v>337</v>
      </c>
      <c r="Q47" s="11"/>
      <c r="R47" s="1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226" t="s">
        <v>1102</v>
      </c>
      <c r="D48" s="227" t="s">
        <v>17</v>
      </c>
      <c r="E48" s="11"/>
      <c r="F48" s="197"/>
      <c r="G48" s="177" t="s">
        <v>673</v>
      </c>
      <c r="H48" s="198" t="s">
        <v>15</v>
      </c>
      <c r="I48" s="195" t="s">
        <v>873</v>
      </c>
      <c r="J48" s="178" t="s">
        <v>15</v>
      </c>
      <c r="K48" s="200" t="s">
        <v>1094</v>
      </c>
      <c r="L48" s="349" t="s">
        <v>749</v>
      </c>
      <c r="M48" s="11"/>
      <c r="N48" s="197"/>
      <c r="O48" s="432"/>
      <c r="P48" s="423"/>
      <c r="Q48" s="200" t="s">
        <v>1127</v>
      </c>
      <c r="R48" s="233" t="s">
        <v>749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35" t="s">
        <v>23</v>
      </c>
      <c r="B49" s="437" t="s">
        <v>30</v>
      </c>
      <c r="C49" s="496" t="s">
        <v>31</v>
      </c>
      <c r="D49" s="190"/>
      <c r="E49" s="496" t="s">
        <v>31</v>
      </c>
      <c r="F49" s="105"/>
      <c r="G49" s="496" t="s">
        <v>31</v>
      </c>
      <c r="H49" s="191"/>
      <c r="I49" s="496" t="s">
        <v>31</v>
      </c>
      <c r="J49" s="191"/>
      <c r="K49" s="496" t="s">
        <v>31</v>
      </c>
      <c r="L49" s="191"/>
      <c r="M49" s="190"/>
      <c r="N49" s="191"/>
      <c r="O49" s="431" t="s">
        <v>23</v>
      </c>
      <c r="P49" s="494" t="s">
        <v>30</v>
      </c>
      <c r="Q49" s="496" t="s">
        <v>31</v>
      </c>
      <c r="R49" s="217"/>
      <c r="S49" s="496" t="s">
        <v>31</v>
      </c>
      <c r="T49" s="191"/>
      <c r="U49" s="496" t="s">
        <v>31</v>
      </c>
      <c r="V49" s="253"/>
      <c r="W49" s="496" t="s">
        <v>31</v>
      </c>
      <c r="X49" s="236"/>
    </row>
    <row r="50" spans="1:25" s="13" customFormat="1" ht="45" customHeight="1" thickBot="1" x14ac:dyDescent="0.3">
      <c r="A50" s="436"/>
      <c r="B50" s="438"/>
      <c r="C50" s="497"/>
      <c r="D50" s="12"/>
      <c r="E50" s="498"/>
      <c r="F50" s="197"/>
      <c r="G50" s="498"/>
      <c r="H50" s="104"/>
      <c r="I50" s="498"/>
      <c r="J50" s="12"/>
      <c r="K50" s="498"/>
      <c r="L50" s="251"/>
      <c r="M50" s="11"/>
      <c r="N50" s="251"/>
      <c r="O50" s="439"/>
      <c r="P50" s="495"/>
      <c r="Q50" s="498"/>
      <c r="R50" s="197"/>
      <c r="S50" s="498"/>
      <c r="T50" s="197"/>
      <c r="U50" s="498"/>
      <c r="V50" s="251"/>
      <c r="W50" s="498"/>
      <c r="X50" s="251"/>
      <c r="Y50" s="332"/>
    </row>
    <row r="51" spans="1:25" s="13" customFormat="1" ht="40.5" customHeight="1" thickTop="1" thickBot="1" x14ac:dyDescent="0.3">
      <c r="A51" s="435" t="s">
        <v>26</v>
      </c>
      <c r="B51" s="437" t="s">
        <v>32</v>
      </c>
      <c r="C51" s="338" t="s">
        <v>1110</v>
      </c>
      <c r="D51" s="305" t="s">
        <v>17</v>
      </c>
      <c r="E51" s="192"/>
      <c r="F51" s="192"/>
      <c r="G51" s="317" t="s">
        <v>1006</v>
      </c>
      <c r="H51" s="311" t="s">
        <v>18</v>
      </c>
      <c r="I51" s="351" t="s">
        <v>927</v>
      </c>
      <c r="J51" s="364" t="s">
        <v>18</v>
      </c>
      <c r="K51" s="195" t="s">
        <v>930</v>
      </c>
      <c r="L51" s="198" t="s">
        <v>18</v>
      </c>
      <c r="M51" s="190"/>
      <c r="N51" s="280"/>
      <c r="O51" s="431" t="s">
        <v>26</v>
      </c>
      <c r="P51" s="423" t="s">
        <v>32</v>
      </c>
      <c r="Q51" s="190"/>
      <c r="R51" s="12"/>
      <c r="S51" s="190"/>
      <c r="T51" s="182"/>
      <c r="U51" s="190"/>
      <c r="V51" s="253"/>
      <c r="W51" s="206"/>
      <c r="X51" s="236"/>
    </row>
    <row r="52" spans="1:25" s="13" customFormat="1" ht="45" customHeight="1" thickTop="1" thickBot="1" x14ac:dyDescent="0.3">
      <c r="A52" s="436"/>
      <c r="B52" s="438"/>
      <c r="C52" s="337" t="s">
        <v>1112</v>
      </c>
      <c r="D52" s="320" t="s">
        <v>15</v>
      </c>
      <c r="E52" s="196"/>
      <c r="F52" s="197"/>
      <c r="G52" s="204" t="s">
        <v>953</v>
      </c>
      <c r="H52" s="341" t="s">
        <v>15</v>
      </c>
      <c r="I52" s="204" t="s">
        <v>1092</v>
      </c>
      <c r="J52" s="341" t="s">
        <v>15</v>
      </c>
      <c r="K52" s="196"/>
      <c r="L52" s="197"/>
      <c r="M52" s="181"/>
      <c r="N52" s="197"/>
      <c r="O52" s="439"/>
      <c r="P52" s="423"/>
      <c r="Q52" s="315"/>
      <c r="R52" s="197"/>
      <c r="S52" s="380" t="s">
        <v>1105</v>
      </c>
      <c r="T52" s="233" t="s">
        <v>749</v>
      </c>
      <c r="U52" s="282"/>
      <c r="V52" s="197"/>
      <c r="W52" s="196"/>
      <c r="X52" s="234"/>
    </row>
    <row r="53" spans="1:25" s="13" customFormat="1" ht="42.75" customHeight="1" thickTop="1" thickBot="1" x14ac:dyDescent="0.3">
      <c r="A53" s="258" t="s">
        <v>28</v>
      </c>
      <c r="B53" s="187" t="s">
        <v>33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33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5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5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0</v>
      </c>
      <c r="M56" s="26">
        <f>2*(COUNTIF($C$4:$J$15,"TRANG")+COUNTIF($Q$4:$X$15,"TRANG")-COUNTIF(I15:L15,"TRANG"))</f>
        <v>10</v>
      </c>
      <c r="N56" s="26">
        <f>2*(COUNTIF($M$4:$N$15,"TRANG")+COUNTIF(K4:L15,"TRANG"))</f>
        <v>0</v>
      </c>
      <c r="O56" s="395">
        <f t="shared" ref="O56:O60" si="0">SUM(M56:N56)</f>
        <v>10</v>
      </c>
      <c r="P56" s="395"/>
      <c r="Q56" s="72" t="s">
        <v>52</v>
      </c>
      <c r="R56" s="26">
        <f>M56+M62+M69+M76</f>
        <v>56</v>
      </c>
      <c r="S56" s="26">
        <f>N56+N62+N69+N76</f>
        <v>10</v>
      </c>
      <c r="T56" s="26">
        <f t="shared" ref="T56:T60" si="1">SUM(R56:S56)</f>
        <v>66</v>
      </c>
    </row>
    <row r="57" spans="1:25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20</v>
      </c>
      <c r="L57" s="29">
        <f>2*(COUNTIF($M$4:$N$15,"UYÊN")+COUNTIF(K4:L15,"UYÊN"))</f>
        <v>0</v>
      </c>
      <c r="M57" s="29">
        <f>2*(COUNTIF($C$4:$J$15,"UYÊN")+COUNTIF($Q$4:$X$15,"UYÊN")-COUNTIF(I15:L15,"UYÊN"))</f>
        <v>20</v>
      </c>
      <c r="N57" s="29">
        <f>2*(COUNTIF($M$4:$N$15,"UYÊN")+COUNTIF(K4:L15,"UYÊN"))</f>
        <v>0</v>
      </c>
      <c r="O57" s="396">
        <f t="shared" si="0"/>
        <v>20</v>
      </c>
      <c r="P57" s="396"/>
      <c r="Q57" s="47" t="s">
        <v>53</v>
      </c>
      <c r="R57" s="29">
        <f>M57+M63+M70+M77</f>
        <v>58</v>
      </c>
      <c r="S57" s="29">
        <f>N57+N63+N70+N77</f>
        <v>0</v>
      </c>
      <c r="T57" s="29">
        <f t="shared" si="1"/>
        <v>58</v>
      </c>
    </row>
    <row r="58" spans="1:25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4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4</v>
      </c>
      <c r="O58" s="398">
        <f t="shared" si="0"/>
        <v>22</v>
      </c>
      <c r="P58" s="398"/>
      <c r="Q58" s="49" t="s">
        <v>55</v>
      </c>
      <c r="R58" s="15">
        <f t="shared" ref="R58:S60" si="2">M58+M65+M72+M79</f>
        <v>54</v>
      </c>
      <c r="S58" s="15">
        <f t="shared" si="2"/>
        <v>14</v>
      </c>
      <c r="T58" s="15">
        <f t="shared" si="1"/>
        <v>68</v>
      </c>
    </row>
    <row r="59" spans="1:25" ht="29.25" hidden="1" customHeight="1" x14ac:dyDescent="0.25">
      <c r="I59" s="39"/>
      <c r="J59" s="40"/>
      <c r="K59" s="41">
        <f>2*(COUNTIF($C$4:$J$15,"DÂN")+COUNTIF($Q$4:$X$15,"DÂN")-COUNTIF(G16:J16,"DÂN"))</f>
        <v>0</v>
      </c>
      <c r="L59" s="41">
        <f>2*(COUNTIF($M$4:$N$15,"DÂN")+COUNTIF(K4:L15,"DÂN"))</f>
        <v>0</v>
      </c>
      <c r="M59" s="41">
        <f>2*(COUNTIF($C$4:$J$15,"DÂN")+COUNTIF($Q$4:$X$15,"DÂN")-COUNTIF(I16:L16,"DÂN"))</f>
        <v>0</v>
      </c>
      <c r="N59" s="41">
        <f>2*(COUNTIF($M$4:$N$15,"DÂN")+COUNTIF(K4:L15,"DÂN"))</f>
        <v>0</v>
      </c>
      <c r="O59" s="393">
        <f t="shared" si="0"/>
        <v>0</v>
      </c>
      <c r="P59" s="393"/>
      <c r="Q59" s="41"/>
      <c r="R59" s="41"/>
      <c r="S59" s="41"/>
      <c r="T59" s="41"/>
    </row>
    <row r="60" spans="1:25" ht="29.25" customHeight="1" x14ac:dyDescent="0.25">
      <c r="I60" s="172" t="s">
        <v>605</v>
      </c>
      <c r="J60" s="173"/>
      <c r="K60" s="174">
        <f>2*(COUNTIF($C$4:$J$15,"HIẾU")+COUNTIF($Q$4:$X$15,"HIẾU")-COUNTIF(G17:J17,"HIẾU"))</f>
        <v>10</v>
      </c>
      <c r="L60" s="174">
        <f>2*(COUNTIF($M$4:$N$15,"HIẾU")+COUNTIF(K5:L16,"HIẾU"))</f>
        <v>0</v>
      </c>
      <c r="M60" s="174">
        <f>2*(COUNTIF($C$4:$J$15,"HIẾU")+COUNTIF($Q$4:$X$15,"HIẾU")-COUNTIF(I18:L18,"HIẾU"))</f>
        <v>10</v>
      </c>
      <c r="N60" s="174">
        <f>2*(COUNTIF($M$4:$N$15,"HIẾU")+COUNTIF(K5:L16,"HIẾU"))</f>
        <v>0</v>
      </c>
      <c r="O60" s="427">
        <f t="shared" si="0"/>
        <v>10</v>
      </c>
      <c r="P60" s="428"/>
      <c r="Q60" s="174" t="s">
        <v>605</v>
      </c>
      <c r="R60" s="17">
        <f>M60+M67+M74+M81</f>
        <v>42</v>
      </c>
      <c r="S60" s="17">
        <f t="shared" si="2"/>
        <v>4</v>
      </c>
      <c r="T60" s="17">
        <f t="shared" si="1"/>
        <v>46</v>
      </c>
    </row>
    <row r="61" spans="1:25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5" ht="29.25" customHeight="1" x14ac:dyDescent="0.25">
      <c r="I62" s="24" t="s">
        <v>52</v>
      </c>
      <c r="J62" s="25"/>
      <c r="K62" s="26">
        <f>2*(COUNTIF($C$17:$J$28,"TRANG")+COUNTIF($Q$17:$X$28,"TRANG")-COUNTIF(G28:J28,"TRANG"))</f>
        <v>18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18</v>
      </c>
      <c r="N62" s="26">
        <f>2*(COUNTIF($M$17:$N$28,"TRANG")+COUNTIF(K17:L28,"TRANG"))</f>
        <v>4</v>
      </c>
      <c r="O62" s="395">
        <f t="shared" ref="O62:O67" si="3">SUM(M62:N62)</f>
        <v>22</v>
      </c>
      <c r="P62" s="395"/>
      <c r="T62" s="94"/>
    </row>
    <row r="63" spans="1:25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6">
        <f t="shared" si="3"/>
        <v>12</v>
      </c>
      <c r="P63" s="396"/>
      <c r="T63" s="94"/>
    </row>
    <row r="64" spans="1:25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0</v>
      </c>
      <c r="L64" s="20">
        <f>2*(COUNTIF($M$17:$N$28,"TUẤN")+COUNTIF(K17:L28,"TUẤN"))</f>
        <v>0</v>
      </c>
      <c r="M64" s="48">
        <f>2*(COUNTIF($C$17:$J$28,"NHU")+COUNTIF($Q$17:$X$28,"NHU")-COUNTIF(I29:L31,"NHU"))</f>
        <v>0</v>
      </c>
      <c r="N64" s="20">
        <f>2*(COUNTIF($M$17:$N$28,"NHU")+COUNTIF(K17:L28,"NHU"))</f>
        <v>0</v>
      </c>
      <c r="O64" s="397">
        <f t="shared" si="3"/>
        <v>0</v>
      </c>
      <c r="P64" s="397"/>
      <c r="T64" s="94"/>
    </row>
    <row r="65" spans="7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14</v>
      </c>
      <c r="L65" s="15">
        <f>2*(COUNTIF($M$17:$N$28,"NGUYÊN")+COUNTIF(K16:L26,"NGUYÊN"))</f>
        <v>4</v>
      </c>
      <c r="M65" s="15">
        <f>2*(COUNTIF($C$4:$J$15,"NGUYÊN")+COUNTIF($Q$4:$X$15,"NGUYÊN")-COUNTIF(H21:J21,"NGUYÊN"))</f>
        <v>14</v>
      </c>
      <c r="N65" s="15">
        <f>2*(COUNTIF($M$17:$N$28,"NGUYÊN")+COUNTIF(K16:L26,"NGUYÊN"))</f>
        <v>4</v>
      </c>
      <c r="O65" s="398">
        <f t="shared" si="3"/>
        <v>18</v>
      </c>
      <c r="P65" s="398"/>
      <c r="T65" s="94"/>
    </row>
    <row r="66" spans="7:20" ht="29.25" customHeight="1" x14ac:dyDescent="0.4">
      <c r="H66" s="34"/>
      <c r="I66" s="39"/>
      <c r="J66" s="40"/>
      <c r="K66" s="71">
        <f>2*(COUNTIF($C$17:$J$28,"DÂN")+COUNTIF($Q$17:$X$28,"DÂN")-COUNTIF(G32:J33,"DÂN"))</f>
        <v>0</v>
      </c>
      <c r="L66" s="41">
        <f>2*(COUNTIF($M$17:$N$28,"DÂN")+COUNTIF(K17:L28,"DÂN"))</f>
        <v>0</v>
      </c>
      <c r="M66" s="71">
        <f>2*(COUNTIF($C$17:$J$28,"DÂN")+COUNTIF($Q$17:$X$28,"DÂN")-COUNTIF(I32:L33,"DÂN"))</f>
        <v>0</v>
      </c>
      <c r="N66" s="41">
        <f>2*(COUNTIF($M$17:$N$28,"DÂN")+COUNTIF(K17:L28,"DÂN"))</f>
        <v>0</v>
      </c>
      <c r="O66" s="393">
        <f t="shared" si="3"/>
        <v>0</v>
      </c>
      <c r="P66" s="393"/>
      <c r="T66" s="94"/>
    </row>
    <row r="67" spans="7:20" ht="29.25" customHeight="1" x14ac:dyDescent="0.4">
      <c r="H67" s="34"/>
      <c r="I67" s="172" t="s">
        <v>605</v>
      </c>
      <c r="J67" s="173"/>
      <c r="K67" s="174">
        <f>2*(COUNTIF($C$17:$J$28,"HIẾU")+COUNTIF($Q$17:$X$28,"HIẾU")-COUNTIF(G33:J34,"HIẾU"))</f>
        <v>8</v>
      </c>
      <c r="L67" s="17">
        <f>2*(COUNTIF($M$17:$N$28,"HIẾU")+COUNTIF(K18:L29,"HIẾU"))</f>
        <v>2</v>
      </c>
      <c r="M67" s="174">
        <f>2*(COUNTIF($C$17:$J$28,"HIẾU")+COUNTIF($Q$17:$X$28,"HIẾU")-COUNTIF(I33:L34,"HIẾU"))</f>
        <v>8</v>
      </c>
      <c r="N67" s="17">
        <f>2*(COUNTIF($M$17:$N$28,"HIẾU")+COUNTIF(K18:L29,"HIẾU"))</f>
        <v>2</v>
      </c>
      <c r="O67" s="426">
        <f t="shared" si="3"/>
        <v>10</v>
      </c>
      <c r="P67" s="426"/>
      <c r="T67" s="94"/>
    </row>
    <row r="68" spans="7:20" ht="29.25" customHeight="1" x14ac:dyDescent="0.25">
      <c r="I68" s="22" t="s">
        <v>59</v>
      </c>
      <c r="J68" s="33"/>
      <c r="K68" s="23" t="s">
        <v>1</v>
      </c>
      <c r="L68" s="23" t="s">
        <v>49</v>
      </c>
      <c r="M68" s="23" t="s">
        <v>1</v>
      </c>
      <c r="N68" s="23" t="s">
        <v>49</v>
      </c>
      <c r="O68" s="394" t="s">
        <v>50</v>
      </c>
      <c r="P68" s="394"/>
      <c r="T68" s="94"/>
    </row>
    <row r="69" spans="7:20" ht="29.25" customHeight="1" x14ac:dyDescent="0.25">
      <c r="G69" s="399"/>
      <c r="I69" s="24" t="s">
        <v>52</v>
      </c>
      <c r="J69" s="25"/>
      <c r="K69" s="26">
        <f>2*(COUNTIF($C$30:$J$41,"TRANG")+COUNTIF($Q$30:$X$41,"TRANG")-COUNTIF($G$41:$J$41,"TRANG"))</f>
        <v>14</v>
      </c>
      <c r="L69" s="26">
        <f>2*(COUNTIF($M$30:$N$41,"TRANG")+COUNTIF(K31:L41,"TRANG"))</f>
        <v>2</v>
      </c>
      <c r="M69" s="26">
        <f>2*(COUNTIF($C$30:$J$41,"TRANG")+COUNTIF($Q$30:$X$41,"TRANG")-COUNTIF($G$41:$J$41,"TRANG"))</f>
        <v>14</v>
      </c>
      <c r="N69" s="26">
        <f>2*(COUNTIF($M$30:$N$41,"TRANG")+COUNTIF(K31:L41,"TRANG"))</f>
        <v>2</v>
      </c>
      <c r="O69" s="395">
        <f t="shared" ref="O69:O74" si="4">SUM(M69:N69)</f>
        <v>16</v>
      </c>
      <c r="P69" s="395"/>
      <c r="T69" s="94"/>
    </row>
    <row r="70" spans="7:20" ht="29.25" customHeight="1" x14ac:dyDescent="0.25">
      <c r="G70" s="399"/>
      <c r="I70" s="27" t="s">
        <v>53</v>
      </c>
      <c r="J70" s="28"/>
      <c r="K70" s="29">
        <f>2*(COUNTIF($C$30:$J$41,"UYÊN")+COUNTIF($Q$30:$X$41,"UYÊN")-COUNTIF($G$41:$J$41,"UYÊN"))</f>
        <v>16</v>
      </c>
      <c r="L70" s="29">
        <f>2*(COUNTIF($M$30:$N$41,"UYÊN")+COUNTIF(K31:L41,"UYÊN"))</f>
        <v>0</v>
      </c>
      <c r="M70" s="29">
        <f>2*(COUNTIF($C$30:$J$41,"UYÊN")+COUNTIF($Q$30:$X$41,"UYÊN")-COUNTIF($G$41:$J$41,"UYÊN"))</f>
        <v>16</v>
      </c>
      <c r="N70" s="29">
        <f>2*(COUNTIF($M$30:$N$41,"UYÊN")+COUNTIF(K31:L41,"UYÊN"))</f>
        <v>0</v>
      </c>
      <c r="O70" s="396">
        <f t="shared" si="4"/>
        <v>16</v>
      </c>
      <c r="P70" s="396"/>
      <c r="T70" s="94"/>
    </row>
    <row r="71" spans="7:20" ht="29.25" customHeight="1" x14ac:dyDescent="0.25">
      <c r="G71" s="399"/>
      <c r="I71" s="37" t="s">
        <v>54</v>
      </c>
      <c r="J71" s="38"/>
      <c r="K71" s="20">
        <f>2*(COUNTIF($C$30:$J$41,"NHU")+COUNTIF($Q$30:$X$41,"NHU")-COUNTIF($G$41:$J$41,"NHU"))</f>
        <v>0</v>
      </c>
      <c r="L71" s="20">
        <f>2*(COUNTIF($M$30:$N$41,"TUẤN")+COUNTIF(K31:L41,"TUẤN"))</f>
        <v>0</v>
      </c>
      <c r="M71" s="20">
        <f>2*(COUNTIF($C$30:$J$41,"NHU")+COUNTIF($Q$30:$X$41,"NHU")-COUNTIF($G$41:$J$41,"NHU"))</f>
        <v>0</v>
      </c>
      <c r="N71" s="20">
        <f>2*(COUNTIF($M$30:$N$41,"NHU")+COUNTIF(K31:L41,"NHU"))</f>
        <v>0</v>
      </c>
      <c r="O71" s="397">
        <f t="shared" si="4"/>
        <v>0</v>
      </c>
      <c r="P71" s="397"/>
      <c r="T71" s="94"/>
    </row>
    <row r="72" spans="7:20" ht="29.25" customHeight="1" x14ac:dyDescent="0.25">
      <c r="G72" s="399"/>
      <c r="I72" s="30" t="s">
        <v>55</v>
      </c>
      <c r="J72" s="31"/>
      <c r="K72" s="15">
        <f>2*(COUNTIF($C$30:$J$41,"NGUYÊN")+COUNTIF($Q$30:$X$41,"NGUYÊN")-COUNTIF($G$41:$J$41,"NGUYÊN"))</f>
        <v>10</v>
      </c>
      <c r="L72" s="15">
        <f>2*(COUNTIF($M$30:$N$41,"NGUYÊN")+COUNTIF(K29:L39,"NGUYÊN"))</f>
        <v>2</v>
      </c>
      <c r="M72" s="15">
        <f>2*(COUNTIF($C$30:$J$41,"NGUYÊN")+COUNTIF($Q$30:$X$41,"NGUYÊN")-COUNTIF($G$41:$J$41,"NGUYÊN"))</f>
        <v>10</v>
      </c>
      <c r="N72" s="15">
        <f>2*(COUNTIF($M$30:$N$41,"NGUYÊN")+COUNTIF(K29:L39,"NGUYÊN"))</f>
        <v>2</v>
      </c>
      <c r="O72" s="398">
        <f t="shared" si="4"/>
        <v>12</v>
      </c>
      <c r="P72" s="398"/>
      <c r="T72" s="94"/>
    </row>
    <row r="73" spans="7:20" ht="29.25" customHeight="1" x14ac:dyDescent="0.25">
      <c r="G73" s="399"/>
      <c r="I73" s="39"/>
      <c r="J73" s="40"/>
      <c r="K73" s="41">
        <f>2*(COUNTIF($C$30:$J$41,"DÂN")+COUNTIF($Q$30:$X$41,"DÂN")-COUNTIF($G$41:$J$41,"DÂN"))</f>
        <v>0</v>
      </c>
      <c r="L73" s="41">
        <f>2*(COUNTIF($M$30:$N$41,"DÂN")+COUNTIF(K31:L41,"DÂN"))</f>
        <v>0</v>
      </c>
      <c r="M73" s="41">
        <f>2*(COUNTIF($C$30:$J$41,"DÂN")+COUNTIF($Q$30:$X$41,"DÂN")-COUNTIF($G$41:$J$41,"DÂN"))</f>
        <v>0</v>
      </c>
      <c r="N73" s="41">
        <f>2*(COUNTIF($M$30:$N$41,"DÂN")+COUNTIF(K31:L41,"DÂN"))</f>
        <v>0</v>
      </c>
      <c r="O73" s="393">
        <f t="shared" si="4"/>
        <v>0</v>
      </c>
      <c r="P73" s="393"/>
      <c r="T73" s="94"/>
    </row>
    <row r="74" spans="7:20" ht="29.25" customHeight="1" x14ac:dyDescent="0.5">
      <c r="G74" s="171"/>
      <c r="I74" s="172" t="s">
        <v>605</v>
      </c>
      <c r="J74" s="173"/>
      <c r="K74" s="17">
        <f>2*(COUNTIF($C$30:$J$41,"HIẾU")+COUNTIF($Q$30:$X$41,"HIẾU")-COUNTIF($G$41:$J$41,"HIẾU"))</f>
        <v>12</v>
      </c>
      <c r="L74" s="17">
        <f>2*(COUNTIF($M$30:$N$41,"HIẾU")+COUNTIF(K32:L42,"HIẾU"))</f>
        <v>0</v>
      </c>
      <c r="M74" s="17">
        <f>2*(COUNTIF($C$30:$J$41,"HIẾU")+COUNTIF($Q$30:$X$41,"HIẾU")-COUNTIF($G$41:$J$41,"HIẾU"))</f>
        <v>12</v>
      </c>
      <c r="N74" s="17">
        <f>2*(COUNTIF($M$30:$N$41,"HIẾU")+COUNTIF(K32:L42,"HIẾU"))</f>
        <v>0</v>
      </c>
      <c r="O74" s="426">
        <f t="shared" si="4"/>
        <v>12</v>
      </c>
      <c r="P74" s="426"/>
      <c r="T74" s="94"/>
    </row>
    <row r="75" spans="7:20" ht="29.25" customHeight="1" x14ac:dyDescent="0.25">
      <c r="I75" s="22" t="s">
        <v>60</v>
      </c>
      <c r="J75" s="33"/>
      <c r="K75" s="23" t="s">
        <v>1</v>
      </c>
      <c r="L75" s="23" t="s">
        <v>49</v>
      </c>
      <c r="M75" s="23" t="s">
        <v>1</v>
      </c>
      <c r="N75" s="23" t="s">
        <v>49</v>
      </c>
      <c r="O75" s="394" t="s">
        <v>50</v>
      </c>
      <c r="P75" s="394"/>
      <c r="T75" s="94"/>
    </row>
    <row r="76" spans="7:20" ht="29.25" customHeight="1" x14ac:dyDescent="0.25">
      <c r="I76" s="24" t="s">
        <v>52</v>
      </c>
      <c r="J76" s="25"/>
      <c r="K76" s="26">
        <f>2*(COUNTIF($C$43:$J$54,"TRANG")+COUNTIF($Q$43:$X$54,"TRANG")-COUNTIF($G$54:$J$54,"TRANG"))</f>
        <v>14</v>
      </c>
      <c r="L76" s="26">
        <f>2*(COUNTIF($M$43:$N$54,"TRANG")+COUNTIF(K43:L54,"TRANG"))</f>
        <v>4</v>
      </c>
      <c r="M76" s="26">
        <f>2*(COUNTIF($C$43:$J$54,"TRANG")+COUNTIF($Q$43:$X$54,"TRANG")-COUNTIF($G$54:$J$54,"TRANG"))</f>
        <v>14</v>
      </c>
      <c r="N76" s="26">
        <f>2*(COUNTIF($M$43:$N$54,"TRANG")+COUNTIF(K43:L54,"TRANG"))</f>
        <v>4</v>
      </c>
      <c r="O76" s="395">
        <f t="shared" ref="O76:O81" si="5">SUM(M76:N76)</f>
        <v>18</v>
      </c>
      <c r="P76" s="395"/>
      <c r="T76" s="94"/>
    </row>
    <row r="77" spans="7:20" ht="29.25" customHeight="1" x14ac:dyDescent="0.25">
      <c r="I77" s="27" t="s">
        <v>53</v>
      </c>
      <c r="J77" s="28"/>
      <c r="K77" s="29">
        <f>2*(COUNTIF($C$43:$J$54,"UYÊN")+COUNTIF($Q$43:$X$54,"UYÊN")-COUNTIF($G$54:$J$54,"UYÊN"))</f>
        <v>10</v>
      </c>
      <c r="L77" s="29">
        <f>2*(COUNTIF($M$43:$N$54,"UYÊN")+COUNTIF(K43:L54,"UYÊN"))</f>
        <v>0</v>
      </c>
      <c r="M77" s="29">
        <f>2*(COUNTIF($C$43:$J$54,"UYÊN")+COUNTIF($Q$43:$X$54,"UYÊN")-COUNTIF($G$54:$J$54,"UYÊN"))</f>
        <v>10</v>
      </c>
      <c r="N77" s="29">
        <f>2*(COUNTIF($M$43:$N$54,"UYÊN")+COUNTIF(K43:L54,"UYÊN"))</f>
        <v>0</v>
      </c>
      <c r="O77" s="396">
        <f t="shared" si="5"/>
        <v>10</v>
      </c>
      <c r="P77" s="396"/>
      <c r="T77" s="94"/>
    </row>
    <row r="78" spans="7:20" ht="29.25" customHeight="1" x14ac:dyDescent="0.4">
      <c r="H78" s="34"/>
      <c r="I78" s="37" t="s">
        <v>54</v>
      </c>
      <c r="J78" s="38"/>
      <c r="K78" s="20">
        <f>2*(COUNTIF($C$43:$J$54,"NHU")+COUNTIF($Q$43:$X$54,"NHU")-COUNTIF($G$54:$J$54,"NHU"))</f>
        <v>0</v>
      </c>
      <c r="L78" s="20">
        <f>2*(COUNTIF($M$43:$N$54,"TUẤN")+COUNTIF(K43:L54,"TUẤN"))</f>
        <v>0</v>
      </c>
      <c r="M78" s="20">
        <f>2*(COUNTIF($C$43:$J$54,"NHU")+COUNTIF($Q$43:$X$54,"NHU")-COUNTIF($G$54:$J$54,"NHU"))</f>
        <v>0</v>
      </c>
      <c r="N78" s="20">
        <f>2*(COUNTIF($M$43:$N$54,"NHU")+COUNTIF(K43:L54,"NHU"))</f>
        <v>0</v>
      </c>
      <c r="O78" s="397">
        <f t="shared" si="5"/>
        <v>0</v>
      </c>
      <c r="P78" s="397"/>
      <c r="T78" s="94"/>
    </row>
    <row r="79" spans="7:20" ht="29.25" customHeight="1" x14ac:dyDescent="0.4">
      <c r="H79" s="34"/>
      <c r="I79" s="30" t="s">
        <v>55</v>
      </c>
      <c r="J79" s="31"/>
      <c r="K79" s="15">
        <f>2*(COUNTIF($C$43:$J$54,"NGUYÊN")+COUNTIF($Q$43:$X$54,"NGUYÊN")-COUNTIF($G$54:$J$54,"NGUYÊN"))</f>
        <v>12</v>
      </c>
      <c r="L79" s="15">
        <f>2*(COUNTIF($M$43:$N$54,"NGUYÊN")+COUNTIF(K42:L52,"NGUYÊN"))</f>
        <v>4</v>
      </c>
      <c r="M79" s="15">
        <f>2*(COUNTIF($C$43:$J$54,"NGUYÊN")+COUNTIF($Q$43:$X$54,"NGUYÊN")-COUNTIF($G$54:$J$54,"NGUYÊN"))</f>
        <v>12</v>
      </c>
      <c r="N79" s="15">
        <f>2*(COUNTIF($M$43:$N$54,"NGUYÊN")+COUNTIF(K42:L52,"NGUYÊN"))</f>
        <v>4</v>
      </c>
      <c r="O79" s="398">
        <f t="shared" si="5"/>
        <v>16</v>
      </c>
      <c r="P79" s="398"/>
      <c r="T79" s="94"/>
    </row>
    <row r="80" spans="7:20" ht="26.25" x14ac:dyDescent="0.4">
      <c r="H80" s="34"/>
      <c r="I80" s="39"/>
      <c r="J80" s="40"/>
      <c r="K80" s="41">
        <f>2*(COUNTIF($C$43:$J$54,"DÂN")+COUNTIF($Q$43:$X$54,"DÂN")-COUNTIF($G$54:$J$54,"DÂN"))</f>
        <v>0</v>
      </c>
      <c r="L80" s="41">
        <f>2*(COUNTIF($M$43:$N$54,"DÂN")+COUNTIF(K43:L54,"DÂN"))</f>
        <v>0</v>
      </c>
      <c r="M80" s="41">
        <f>2*(COUNTIF($C$43:$J$54,"DÂN")+COUNTIF($Q$43:$X$54,"DÂN")-COUNTIF($G$54:$J$54,"DÂN"))</f>
        <v>0</v>
      </c>
      <c r="N80" s="41">
        <f>2*(COUNTIF($M$43:$N$54,"DÂN")+COUNTIF(K43:L54,"DÂN"))</f>
        <v>0</v>
      </c>
      <c r="O80" s="393">
        <f t="shared" si="5"/>
        <v>0</v>
      </c>
      <c r="P80" s="393"/>
      <c r="T80" s="94"/>
    </row>
    <row r="81" spans="1:20" ht="26.25" x14ac:dyDescent="0.4">
      <c r="A81" s="86"/>
      <c r="H81" s="34"/>
      <c r="I81" s="172" t="s">
        <v>605</v>
      </c>
      <c r="J81" s="173"/>
      <c r="K81" s="17">
        <f>2*(COUNTIF($C$43:$J$54,"HIẾU")+COUNTIF($Q$43:$X$54,"HIẾU")-COUNTIF($G$54:$J$54,"HIẾU"))</f>
        <v>12</v>
      </c>
      <c r="L81" s="17">
        <f>2*(COUNTIF($M$43:$N$54,"HIẾU")+COUNTIF(K44:L55,"HIẾU"))</f>
        <v>2</v>
      </c>
      <c r="M81" s="17">
        <f>2*(COUNTIF($C$43:$J$54,"HIẾU")+COUNTIF($Q$43:$X$54,"HIẾU")-COUNTIF($G$54:$J$54,"HIẾU"))</f>
        <v>12</v>
      </c>
      <c r="N81" s="17">
        <f>2*(COUNTIF($M$43:$N$54,"HIẾU")+COUNTIF(K44:L55,"HIẾU"))</f>
        <v>2</v>
      </c>
      <c r="O81" s="426">
        <f t="shared" si="5"/>
        <v>14</v>
      </c>
      <c r="P81" s="426"/>
      <c r="T81" s="94"/>
    </row>
    <row r="82" spans="1:20" x14ac:dyDescent="0.25">
      <c r="T82" s="94"/>
    </row>
    <row r="83" spans="1:20" x14ac:dyDescent="0.25">
      <c r="T83" s="9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9" t="s">
        <v>129</v>
      </c>
      <c r="C2" s="499"/>
      <c r="D2" s="499"/>
      <c r="E2" s="499"/>
      <c r="F2" s="499"/>
      <c r="G2" s="499"/>
      <c r="H2" s="499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176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500" t="s">
        <v>197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500" t="s">
        <v>205</v>
      </c>
      <c r="C16" s="500"/>
      <c r="D16" s="500"/>
      <c r="E16" s="500"/>
      <c r="F16" s="500"/>
      <c r="G16" s="500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500" t="s">
        <v>207</v>
      </c>
      <c r="C23" s="500"/>
      <c r="D23" s="500"/>
      <c r="E23" s="500"/>
      <c r="F23" s="500"/>
      <c r="G23" s="500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500" t="s">
        <v>213</v>
      </c>
      <c r="C30" s="500"/>
      <c r="D30" s="500"/>
      <c r="E30" s="500"/>
      <c r="F30" s="500"/>
      <c r="G30" s="500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500" t="s">
        <v>222</v>
      </c>
      <c r="C37" s="500"/>
      <c r="D37" s="500"/>
      <c r="E37" s="500"/>
      <c r="F37" s="500"/>
      <c r="G37" s="500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500" t="s">
        <v>229</v>
      </c>
      <c r="C44" s="500"/>
      <c r="D44" s="500"/>
      <c r="E44" s="500"/>
      <c r="F44" s="500"/>
      <c r="G44" s="500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500" t="s">
        <v>241</v>
      </c>
      <c r="C51" s="500"/>
      <c r="D51" s="500"/>
      <c r="E51" s="500"/>
      <c r="F51" s="500"/>
      <c r="G51" s="500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500" t="s">
        <v>267</v>
      </c>
      <c r="C58" s="500"/>
      <c r="D58" s="500"/>
      <c r="E58" s="500"/>
      <c r="F58" s="500"/>
      <c r="G58" s="500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500" t="s">
        <v>274</v>
      </c>
      <c r="C65" s="500"/>
      <c r="D65" s="500"/>
      <c r="E65" s="500"/>
      <c r="F65" s="500"/>
      <c r="G65" s="500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500" t="s">
        <v>318</v>
      </c>
      <c r="C72" s="500"/>
      <c r="D72" s="500"/>
      <c r="E72" s="500"/>
      <c r="F72" s="500"/>
      <c r="G72" s="500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500" t="s">
        <v>317</v>
      </c>
      <c r="C79" s="500"/>
      <c r="D79" s="500"/>
      <c r="E79" s="500"/>
      <c r="F79" s="500"/>
      <c r="G79" s="500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500" t="s">
        <v>317</v>
      </c>
      <c r="C86" s="500"/>
      <c r="D86" s="500"/>
      <c r="E86" s="500"/>
      <c r="F86" s="500"/>
      <c r="G86" s="500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8"/>
  <sheetViews>
    <sheetView topLeftCell="A68" zoomScale="106" zoomScaleNormal="106" workbookViewId="0">
      <selection activeCell="G82" sqref="G8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417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500" t="s">
        <v>418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500" t="s">
        <v>419</v>
      </c>
      <c r="C16" s="500"/>
      <c r="D16" s="500"/>
      <c r="E16" s="500"/>
      <c r="F16" s="500"/>
      <c r="G16" s="500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500" t="s">
        <v>420</v>
      </c>
      <c r="C24" s="500"/>
      <c r="D24" s="500"/>
      <c r="E24" s="500"/>
      <c r="F24" s="500"/>
      <c r="G24" s="500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500" t="s">
        <v>421</v>
      </c>
      <c r="C31" s="500"/>
      <c r="D31" s="500"/>
      <c r="E31" s="500"/>
      <c r="F31" s="500"/>
      <c r="G31" s="500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500" t="s">
        <v>422</v>
      </c>
      <c r="C38" s="500"/>
      <c r="D38" s="500"/>
      <c r="E38" s="500"/>
      <c r="F38" s="500"/>
      <c r="G38" s="500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500" t="s">
        <v>423</v>
      </c>
      <c r="C45" s="500"/>
      <c r="D45" s="500"/>
      <c r="E45" s="500"/>
      <c r="F45" s="500"/>
      <c r="G45" s="500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500" t="s">
        <v>424</v>
      </c>
      <c r="C53" s="500"/>
      <c r="D53" s="500"/>
      <c r="E53" s="500"/>
      <c r="F53" s="500"/>
      <c r="G53" s="500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500" t="s">
        <v>425</v>
      </c>
      <c r="C61" s="500"/>
      <c r="D61" s="500"/>
      <c r="E61" s="500"/>
      <c r="F61" s="500"/>
      <c r="G61" s="500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9.25" customHeight="1" x14ac:dyDescent="0.25">
      <c r="B63" s="83" t="s">
        <v>182</v>
      </c>
      <c r="C63" s="88"/>
      <c r="D63" s="88"/>
      <c r="E63" s="77"/>
      <c r="F63" s="77" t="s">
        <v>1090</v>
      </c>
      <c r="G63" s="77"/>
    </row>
    <row r="64" spans="2:7" ht="29.25" customHeight="1" x14ac:dyDescent="0.25">
      <c r="B64" s="83" t="s">
        <v>185</v>
      </c>
      <c r="C64" s="88"/>
      <c r="D64" s="88"/>
      <c r="E64" s="77"/>
      <c r="F64" s="77"/>
      <c r="G64" s="77"/>
    </row>
    <row r="65" spans="2:7" ht="29.25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29.2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9.25" customHeight="1" x14ac:dyDescent="0.25">
      <c r="B67" s="83" t="s">
        <v>544</v>
      </c>
      <c r="C67" s="88"/>
      <c r="D67" s="88"/>
      <c r="E67" s="77"/>
      <c r="F67" s="77"/>
      <c r="G67" s="77"/>
    </row>
    <row r="68" spans="2:7" ht="29.25" customHeight="1" x14ac:dyDescent="0.25">
      <c r="B68" s="83" t="s">
        <v>195</v>
      </c>
      <c r="C68" s="77"/>
      <c r="D68" s="88"/>
      <c r="E68" s="77"/>
      <c r="F68" s="77" t="s">
        <v>1015</v>
      </c>
      <c r="G68" s="77"/>
    </row>
    <row r="69" spans="2:7" ht="30" x14ac:dyDescent="0.4">
      <c r="B69" s="500" t="s">
        <v>426</v>
      </c>
      <c r="C69" s="500"/>
      <c r="D69" s="500"/>
      <c r="E69" s="500"/>
      <c r="F69" s="500"/>
      <c r="G69" s="500"/>
    </row>
    <row r="70" spans="2:7" ht="24" customHeight="1" x14ac:dyDescent="0.25">
      <c r="B70" s="84" t="s">
        <v>177</v>
      </c>
      <c r="C70" s="84" t="s">
        <v>198</v>
      </c>
      <c r="D70" s="84" t="s">
        <v>179</v>
      </c>
      <c r="E70" s="84" t="s">
        <v>180</v>
      </c>
      <c r="F70" s="84" t="s">
        <v>181</v>
      </c>
      <c r="G70" s="84" t="s">
        <v>88</v>
      </c>
    </row>
    <row r="71" spans="2:7" ht="28.5" customHeight="1" x14ac:dyDescent="0.25">
      <c r="B71" s="83" t="s">
        <v>182</v>
      </c>
      <c r="C71" s="88"/>
      <c r="D71" s="88"/>
      <c r="E71" s="77"/>
      <c r="F71" s="77"/>
      <c r="G71" s="77"/>
    </row>
    <row r="72" spans="2:7" ht="28.5" customHeight="1" x14ac:dyDescent="0.25">
      <c r="B72" s="83" t="s">
        <v>185</v>
      </c>
      <c r="C72" s="88"/>
      <c r="D72" s="88"/>
      <c r="E72" s="77"/>
      <c r="F72" s="77"/>
      <c r="G72" s="77"/>
    </row>
    <row r="73" spans="2:7" ht="28.5" customHeight="1" x14ac:dyDescent="0.25">
      <c r="B73" s="83" t="s">
        <v>189</v>
      </c>
      <c r="C73" s="88"/>
      <c r="D73" s="88"/>
      <c r="E73" s="77"/>
      <c r="F73" s="77"/>
      <c r="G73" s="77"/>
    </row>
    <row r="74" spans="2:7" ht="28.5" customHeight="1" x14ac:dyDescent="0.25">
      <c r="B74" s="83" t="s">
        <v>192</v>
      </c>
      <c r="C74" s="88" t="s">
        <v>1082</v>
      </c>
      <c r="D74" s="88"/>
      <c r="E74" s="77" t="s">
        <v>1091</v>
      </c>
      <c r="F74" s="77"/>
      <c r="G74" s="77"/>
    </row>
    <row r="75" spans="2:7" ht="28.5" customHeight="1" x14ac:dyDescent="0.25">
      <c r="B75" s="83" t="s">
        <v>544</v>
      </c>
      <c r="C75" s="88"/>
      <c r="D75" s="88"/>
      <c r="E75" s="77"/>
      <c r="F75" s="77"/>
      <c r="G75" s="77"/>
    </row>
    <row r="76" spans="2:7" ht="28.5" customHeight="1" x14ac:dyDescent="0.25">
      <c r="B76" s="83" t="s">
        <v>195</v>
      </c>
      <c r="C76" s="88" t="s">
        <v>1087</v>
      </c>
      <c r="D76" s="77"/>
      <c r="E76" s="77" t="s">
        <v>1103</v>
      </c>
      <c r="F76" s="77"/>
      <c r="G76" s="77"/>
    </row>
    <row r="77" spans="2:7" ht="30" x14ac:dyDescent="0.4">
      <c r="B77" s="500" t="s">
        <v>427</v>
      </c>
      <c r="C77" s="500"/>
      <c r="D77" s="500"/>
      <c r="E77" s="500"/>
      <c r="F77" s="500"/>
      <c r="G77" s="500"/>
    </row>
    <row r="78" spans="2:7" ht="24" customHeight="1" x14ac:dyDescent="0.25">
      <c r="B78" s="84" t="s">
        <v>177</v>
      </c>
      <c r="C78" s="84" t="s">
        <v>198</v>
      </c>
      <c r="D78" s="84" t="s">
        <v>179</v>
      </c>
      <c r="E78" s="84" t="s">
        <v>180</v>
      </c>
      <c r="F78" s="84" t="s">
        <v>181</v>
      </c>
      <c r="G78" s="84" t="s">
        <v>88</v>
      </c>
    </row>
    <row r="79" spans="2:7" ht="46.5" customHeight="1" x14ac:dyDescent="0.25">
      <c r="B79" s="83" t="s">
        <v>182</v>
      </c>
      <c r="C79" s="88" t="s">
        <v>1115</v>
      </c>
      <c r="D79" s="88"/>
      <c r="E79" s="77"/>
      <c r="F79" s="77"/>
      <c r="G79" s="77"/>
    </row>
    <row r="80" spans="2:7" ht="18" customHeight="1" x14ac:dyDescent="0.25">
      <c r="B80" s="83" t="s">
        <v>185</v>
      </c>
      <c r="C80" s="88"/>
      <c r="D80" s="88"/>
      <c r="E80" s="77"/>
      <c r="F80" s="77"/>
      <c r="G80" s="77"/>
    </row>
    <row r="81" spans="2:7" ht="18" customHeight="1" x14ac:dyDescent="0.25">
      <c r="B81" s="83" t="s">
        <v>189</v>
      </c>
      <c r="C81" s="88"/>
      <c r="D81" s="88"/>
      <c r="E81" s="77"/>
      <c r="F81" s="77"/>
      <c r="G81" s="77"/>
    </row>
    <row r="82" spans="2:7" ht="28.5" customHeight="1" x14ac:dyDescent="0.25">
      <c r="B82" s="83" t="s">
        <v>192</v>
      </c>
      <c r="C82" s="88"/>
      <c r="D82" s="88" t="s">
        <v>1116</v>
      </c>
      <c r="E82" s="77"/>
      <c r="F82" s="77" t="s">
        <v>1113</v>
      </c>
      <c r="G82" s="77"/>
    </row>
    <row r="83" spans="2:7" ht="28.5" customHeight="1" x14ac:dyDescent="0.25">
      <c r="B83" s="83" t="s">
        <v>544</v>
      </c>
      <c r="C83" s="88" t="s">
        <v>1114</v>
      </c>
      <c r="D83" s="88" t="s">
        <v>1111</v>
      </c>
      <c r="E83" s="77"/>
      <c r="F83" s="77"/>
      <c r="G83" s="77"/>
    </row>
    <row r="84" spans="2:7" ht="20.25" customHeight="1" x14ac:dyDescent="0.25">
      <c r="B84" s="83" t="s">
        <v>195</v>
      </c>
      <c r="C84" s="77"/>
      <c r="D84" s="77" t="s">
        <v>1104</v>
      </c>
      <c r="E84" s="77"/>
      <c r="F84" s="77"/>
      <c r="G84" s="77"/>
    </row>
    <row r="85" spans="2:7" ht="30" hidden="1" x14ac:dyDescent="0.4">
      <c r="B85" s="500" t="s">
        <v>317</v>
      </c>
      <c r="C85" s="500"/>
      <c r="D85" s="500"/>
      <c r="E85" s="500"/>
      <c r="F85" s="500"/>
      <c r="G85" s="500"/>
    </row>
    <row r="86" spans="2:7" ht="24" hidden="1" customHeight="1" x14ac:dyDescent="0.25">
      <c r="B86" s="84" t="s">
        <v>177</v>
      </c>
      <c r="C86" s="84" t="s">
        <v>198</v>
      </c>
      <c r="D86" s="84" t="s">
        <v>179</v>
      </c>
      <c r="E86" s="84" t="s">
        <v>180</v>
      </c>
      <c r="F86" s="84" t="s">
        <v>181</v>
      </c>
      <c r="G86" s="84" t="s">
        <v>88</v>
      </c>
    </row>
    <row r="87" spans="2:7" ht="24" hidden="1" customHeight="1" x14ac:dyDescent="0.25">
      <c r="B87" s="83" t="s">
        <v>182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185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189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192</v>
      </c>
      <c r="C90" s="88"/>
      <c r="D90" s="88"/>
      <c r="E90" s="77"/>
      <c r="F90" s="77"/>
      <c r="G90" s="77"/>
    </row>
    <row r="91" spans="2:7" ht="24" hidden="1" customHeight="1" x14ac:dyDescent="0.25">
      <c r="B91" s="83" t="s">
        <v>195</v>
      </c>
      <c r="C91" s="77"/>
      <c r="D91" s="77"/>
      <c r="E91" s="77"/>
      <c r="F91" s="77"/>
      <c r="G91" s="77"/>
    </row>
    <row r="92" spans="2:7" ht="30" x14ac:dyDescent="0.4">
      <c r="B92" s="500" t="s">
        <v>428</v>
      </c>
      <c r="C92" s="500"/>
      <c r="D92" s="500"/>
      <c r="E92" s="500"/>
      <c r="F92" s="500"/>
      <c r="G92" s="500"/>
    </row>
    <row r="93" spans="2:7" x14ac:dyDescent="0.25">
      <c r="B93" s="84" t="s">
        <v>177</v>
      </c>
      <c r="C93" s="84" t="s">
        <v>198</v>
      </c>
      <c r="D93" s="84" t="s">
        <v>179</v>
      </c>
      <c r="E93" s="84" t="s">
        <v>180</v>
      </c>
      <c r="F93" s="84" t="s">
        <v>181</v>
      </c>
      <c r="G93" s="84" t="s">
        <v>88</v>
      </c>
    </row>
    <row r="94" spans="2:7" ht="30" customHeight="1" x14ac:dyDescent="0.25">
      <c r="B94" s="83" t="s">
        <v>182</v>
      </c>
      <c r="C94" s="88"/>
      <c r="D94" s="88"/>
      <c r="E94" s="77"/>
      <c r="F94" s="77"/>
      <c r="G94" s="77"/>
    </row>
    <row r="95" spans="2:7" ht="30" hidden="1" customHeight="1" x14ac:dyDescent="0.25">
      <c r="B95" s="83" t="s">
        <v>185</v>
      </c>
      <c r="C95" s="88"/>
      <c r="D95" s="88"/>
      <c r="E95" s="77"/>
      <c r="F95" s="77"/>
      <c r="G95" s="77"/>
    </row>
    <row r="96" spans="2:7" ht="30" customHeight="1" x14ac:dyDescent="0.25">
      <c r="B96" s="83" t="s">
        <v>189</v>
      </c>
      <c r="C96" s="88"/>
      <c r="D96" s="88"/>
      <c r="E96" s="77"/>
      <c r="F96" s="77"/>
      <c r="G96" s="77"/>
    </row>
    <row r="97" spans="2:7" ht="47.25" customHeight="1" x14ac:dyDescent="0.25">
      <c r="B97" s="83" t="s">
        <v>192</v>
      </c>
      <c r="C97" s="88"/>
      <c r="D97" s="88"/>
      <c r="E97" s="77"/>
      <c r="F97" s="77"/>
      <c r="G97" s="77"/>
    </row>
    <row r="98" spans="2:7" ht="22.5" customHeight="1" x14ac:dyDescent="0.25">
      <c r="B98" s="83" t="s">
        <v>195</v>
      </c>
      <c r="C98" s="77"/>
      <c r="D98" s="88"/>
      <c r="E98" s="77"/>
      <c r="F98" s="77"/>
      <c r="G98" s="77"/>
    </row>
  </sheetData>
  <mergeCells count="13">
    <mergeCell ref="B38:G38"/>
    <mergeCell ref="B2:G2"/>
    <mergeCell ref="B9:G9"/>
    <mergeCell ref="B16:G16"/>
    <mergeCell ref="B24:G24"/>
    <mergeCell ref="B31:G31"/>
    <mergeCell ref="B92:G92"/>
    <mergeCell ref="B45:G45"/>
    <mergeCell ref="B53:G53"/>
    <mergeCell ref="B61:G61"/>
    <mergeCell ref="B69:G69"/>
    <mergeCell ref="B77:G77"/>
    <mergeCell ref="B85:G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464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404" t="s">
        <v>13</v>
      </c>
      <c r="P4" s="406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404" t="s">
        <v>21</v>
      </c>
      <c r="P8" s="406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8"/>
      <c r="B9" s="403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404" t="s">
        <v>23</v>
      </c>
      <c r="P10" s="406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404" t="s">
        <v>26</v>
      </c>
      <c r="P12" s="406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401"/>
      <c r="B13" s="403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404" t="s">
        <v>13</v>
      </c>
      <c r="P17" s="406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404" t="s">
        <v>23</v>
      </c>
      <c r="P23" s="406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404" t="s">
        <v>26</v>
      </c>
      <c r="P25" s="406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401"/>
      <c r="B26" s="403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404" t="s">
        <v>13</v>
      </c>
      <c r="P30" s="406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404" t="s">
        <v>21</v>
      </c>
      <c r="P34" s="406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13"/>
      <c r="B36" s="403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9"/>
      <c r="P36" s="407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0" t="s">
        <v>23</v>
      </c>
      <c r="B37" s="402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404" t="s">
        <v>23</v>
      </c>
      <c r="P37" s="406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8"/>
      <c r="B38" s="403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405"/>
      <c r="P38" s="407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400" t="s">
        <v>26</v>
      </c>
      <c r="B39" s="402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404" t="s">
        <v>26</v>
      </c>
      <c r="P39" s="406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401"/>
      <c r="B40" s="403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405"/>
      <c r="P40" s="407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10" t="s">
        <v>1</v>
      </c>
      <c r="B43" s="411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10" t="s">
        <v>1</v>
      </c>
      <c r="P43" s="411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400" t="s">
        <v>13</v>
      </c>
      <c r="B44" s="402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404" t="s">
        <v>13</v>
      </c>
      <c r="P44" s="406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401"/>
      <c r="B45" s="403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405"/>
      <c r="P45" s="407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400" t="s">
        <v>19</v>
      </c>
      <c r="B46" s="402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404" t="s">
        <v>19</v>
      </c>
      <c r="P46" s="406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8"/>
      <c r="B47" s="403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9"/>
      <c r="P47" s="407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400" t="s">
        <v>21</v>
      </c>
      <c r="B48" s="402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404" t="s">
        <v>21</v>
      </c>
      <c r="P48" s="406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8"/>
      <c r="B49" s="403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9"/>
      <c r="P49" s="407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400" t="s">
        <v>23</v>
      </c>
      <c r="B50" s="402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404" t="s">
        <v>23</v>
      </c>
      <c r="P50" s="406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401"/>
      <c r="B51" s="403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405"/>
      <c r="P51" s="407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400" t="s">
        <v>26</v>
      </c>
      <c r="B52" s="402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404" t="s">
        <v>26</v>
      </c>
      <c r="P52" s="406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401"/>
      <c r="B53" s="403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405"/>
      <c r="P53" s="407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95">
        <f>SUM(M56:N56)</f>
        <v>18</v>
      </c>
      <c r="P56" s="395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>SUM(M58:N58)</f>
        <v>4</v>
      </c>
      <c r="P58" s="397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8">
        <f>SUM(M59:N59)</f>
        <v>14</v>
      </c>
      <c r="P59" s="398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93">
        <f>SUM(M60:N60)</f>
        <v>16</v>
      </c>
      <c r="P60" s="393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95">
        <f>SUM(M62:N62)</f>
        <v>20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96">
        <f>SUM(M63:N63)</f>
        <v>6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7">
        <f>SUM(M64:N64)</f>
        <v>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93">
        <f>SUM(M66:N66)</f>
        <v>18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95">
        <f>SUM(M68:N68)</f>
        <v>22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7">
        <f>SUM(M70:N70)</f>
        <v>8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8">
        <f>SUM(M71:N71)</f>
        <v>20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93">
        <f>SUM(M72:N72)</f>
        <v>12</v>
      </c>
      <c r="P72" s="393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394" t="s">
        <v>50</v>
      </c>
      <c r="P74" s="394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95">
        <f>SUM(M75:N75)</f>
        <v>0</v>
      </c>
      <c r="P75" s="395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96">
        <f>SUM(M76:N76)</f>
        <v>0</v>
      </c>
      <c r="P76" s="396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7">
        <f>SUM(M77:N77)</f>
        <v>0</v>
      </c>
      <c r="P77" s="397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8">
        <f>SUM(M78:N78)</f>
        <v>0</v>
      </c>
      <c r="P78" s="398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93">
        <f>SUM(M79:N79)</f>
        <v>0</v>
      </c>
      <c r="P79" s="393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485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404" t="s">
        <v>19</v>
      </c>
      <c r="P6" s="406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404" t="s">
        <v>21</v>
      </c>
      <c r="P8" s="406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8"/>
      <c r="B9" s="403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404" t="s">
        <v>23</v>
      </c>
      <c r="P10" s="406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404" t="s">
        <v>26</v>
      </c>
      <c r="P12" s="406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401"/>
      <c r="B13" s="403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405"/>
      <c r="P13" s="407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404" t="s">
        <v>13</v>
      </c>
      <c r="P17" s="406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404" t="s">
        <v>21</v>
      </c>
      <c r="P21" s="406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401"/>
      <c r="B26" s="403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404" t="s">
        <v>13</v>
      </c>
      <c r="P30" s="406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404" t="s">
        <v>21</v>
      </c>
      <c r="P34" s="406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404" t="s">
        <v>26</v>
      </c>
      <c r="P38" s="406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401"/>
      <c r="B39" s="403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404" t="s">
        <v>13</v>
      </c>
      <c r="P43" s="406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401"/>
      <c r="B44" s="403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404" t="s">
        <v>19</v>
      </c>
      <c r="P45" s="406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9"/>
      <c r="P46" s="407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400" t="s">
        <v>21</v>
      </c>
      <c r="B47" s="402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404" t="s">
        <v>21</v>
      </c>
      <c r="P47" s="406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8"/>
      <c r="B48" s="403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400" t="s">
        <v>23</v>
      </c>
      <c r="B49" s="402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404" t="s">
        <v>23</v>
      </c>
      <c r="P49" s="406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401"/>
      <c r="B50" s="403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404" t="s">
        <v>26</v>
      </c>
      <c r="P51" s="406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96">
        <f>SUM(M56:N56)</f>
        <v>6</v>
      </c>
      <c r="P56" s="396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7">
        <f>SUM(M57:N57)</f>
        <v>4</v>
      </c>
      <c r="P57" s="397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8">
        <f>SUM(M58:N58)</f>
        <v>8</v>
      </c>
      <c r="P58" s="398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93">
        <f>SUM(M59:N59)</f>
        <v>8</v>
      </c>
      <c r="P59" s="393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95">
        <f>SUM(M61:N61)</f>
        <v>22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96">
        <f>SUM(M62:N62)</f>
        <v>8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7">
        <f>SUM(M63:N63)</f>
        <v>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8">
        <f>SUM(M64:N64)</f>
        <v>10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93">
        <f>SUM(M65:N65)</f>
        <v>14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95">
        <f>SUM(M67:N67)</f>
        <v>16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96">
        <f>SUM(M68:N68)</f>
        <v>8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7">
        <f>SUM(M69:N69)</f>
        <v>12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8">
        <f>SUM(M70:N70)</f>
        <v>2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93">
        <f>SUM(M71:N71)</f>
        <v>12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95">
        <f>SUM(M74:N74)</f>
        <v>16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96">
        <f>SUM(M75:N75)</f>
        <v>8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8">
        <f>SUM(M77:N77)</f>
        <v>12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93">
        <f>SUM(M78:N78)</f>
        <v>12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611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404" t="s">
        <v>19</v>
      </c>
      <c r="P6" s="406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405"/>
      <c r="P7" s="407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400" t="s">
        <v>21</v>
      </c>
      <c r="B8" s="402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404" t="s">
        <v>21</v>
      </c>
      <c r="P8" s="406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9"/>
      <c r="P9" s="423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400" t="s">
        <v>23</v>
      </c>
      <c r="B10" s="402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404" t="s">
        <v>23</v>
      </c>
      <c r="P10" s="406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405"/>
      <c r="P11" s="407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400" t="s">
        <v>26</v>
      </c>
      <c r="B12" s="402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404" t="s">
        <v>26</v>
      </c>
      <c r="P12" s="406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404" t="s">
        <v>13</v>
      </c>
      <c r="P17" s="406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400" t="s">
        <v>19</v>
      </c>
      <c r="B19" s="402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404" t="s">
        <v>19</v>
      </c>
      <c r="P19" s="406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404" t="s">
        <v>21</v>
      </c>
      <c r="P21" s="406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401"/>
      <c r="B22" s="403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400" t="s">
        <v>23</v>
      </c>
      <c r="B23" s="402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404" t="s">
        <v>23</v>
      </c>
      <c r="P23" s="406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401"/>
      <c r="B24" s="403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405"/>
      <c r="P24" s="407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400" t="s">
        <v>26</v>
      </c>
      <c r="B25" s="402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405"/>
      <c r="P31" s="407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404" t="s">
        <v>19</v>
      </c>
      <c r="P32" s="406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24" t="s">
        <v>539</v>
      </c>
      <c r="L34" s="424" t="s">
        <v>25</v>
      </c>
      <c r="M34" s="139"/>
      <c r="N34" s="139"/>
      <c r="O34" s="404" t="s">
        <v>21</v>
      </c>
      <c r="P34" s="406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5"/>
      <c r="L35" s="425"/>
      <c r="M35" s="75"/>
      <c r="N35" s="7"/>
      <c r="O35" s="409"/>
      <c r="P35" s="423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404" t="s">
        <v>26</v>
      </c>
      <c r="P38" s="406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401"/>
      <c r="B39" s="403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404" t="s">
        <v>13</v>
      </c>
      <c r="P43" s="406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404" t="s">
        <v>19</v>
      </c>
      <c r="P45" s="406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400" t="s">
        <v>21</v>
      </c>
      <c r="B47" s="402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404" t="s">
        <v>21</v>
      </c>
      <c r="P47" s="406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404" t="s">
        <v>23</v>
      </c>
      <c r="P49" s="406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404" t="s">
        <v>26</v>
      </c>
      <c r="P51" s="406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95">
        <f>SUM(M56:N56)</f>
        <v>14</v>
      </c>
      <c r="P56" s="395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7">
        <f>SUM(M58:N58)</f>
        <v>14</v>
      </c>
      <c r="P58" s="397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>SUM(M59:N59)</f>
        <v>12</v>
      </c>
      <c r="P59" s="398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93">
        <f>SUM(M60:N60)</f>
        <v>8</v>
      </c>
      <c r="P60" s="393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95">
        <f>SUM(M62:N62)</f>
        <v>12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6">
        <f>SUM(M63:N63)</f>
        <v>12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7">
        <f>SUM(M64:N64)</f>
        <v>14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93">
        <f>SUM(M66:N66)</f>
        <v>16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95">
        <f>SUM(M68:N68)</f>
        <v>12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7">
        <f>SUM(M70:N70)</f>
        <v>12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8">
        <f>SUM(M71:N71)</f>
        <v>14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93">
        <f>SUM(M72:N72)</f>
        <v>14</v>
      </c>
      <c r="P72" s="393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95">
        <f>SUM(M74:N74)</f>
        <v>12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96">
        <f>SUM(M75:N75)</f>
        <v>12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8">
        <f>SUM(M77:N77)</f>
        <v>10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653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404" t="s">
        <v>13</v>
      </c>
      <c r="P4" s="406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405"/>
      <c r="P5" s="407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404" t="s">
        <v>19</v>
      </c>
      <c r="P6" s="406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405"/>
      <c r="P7" s="407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400" t="s">
        <v>21</v>
      </c>
      <c r="B8" s="402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404" t="s">
        <v>21</v>
      </c>
      <c r="P8" s="406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9"/>
      <c r="P9" s="423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400" t="s">
        <v>23</v>
      </c>
      <c r="B10" s="402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404" t="s">
        <v>23</v>
      </c>
      <c r="P10" s="406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405"/>
      <c r="P11" s="407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400" t="s">
        <v>26</v>
      </c>
      <c r="B12" s="402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404" t="s">
        <v>26</v>
      </c>
      <c r="P12" s="406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404" t="s">
        <v>13</v>
      </c>
      <c r="P17" s="406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405"/>
      <c r="P18" s="407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400" t="s">
        <v>19</v>
      </c>
      <c r="B19" s="402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404" t="s">
        <v>19</v>
      </c>
      <c r="P19" s="406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405"/>
      <c r="P20" s="407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404" t="s">
        <v>21</v>
      </c>
      <c r="P21" s="406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401"/>
      <c r="B22" s="403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400" t="s">
        <v>23</v>
      </c>
      <c r="B23" s="402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404" t="s">
        <v>23</v>
      </c>
      <c r="P23" s="406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401"/>
      <c r="B24" s="403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405"/>
      <c r="P24" s="407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400" t="s">
        <v>26</v>
      </c>
      <c r="B25" s="402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405"/>
      <c r="P31" s="407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404" t="s">
        <v>19</v>
      </c>
      <c r="P32" s="406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404" t="s">
        <v>21</v>
      </c>
      <c r="P34" s="406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9"/>
      <c r="P35" s="423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404" t="s">
        <v>23</v>
      </c>
      <c r="P36" s="406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404" t="s">
        <v>26</v>
      </c>
      <c r="P38" s="406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401"/>
      <c r="B39" s="403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404" t="s">
        <v>13</v>
      </c>
      <c r="P43" s="406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404" t="s">
        <v>19</v>
      </c>
      <c r="P45" s="406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400" t="s">
        <v>21</v>
      </c>
      <c r="B47" s="402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404" t="s">
        <v>21</v>
      </c>
      <c r="P47" s="406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404" t="s">
        <v>23</v>
      </c>
      <c r="P49" s="406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404" t="s">
        <v>26</v>
      </c>
      <c r="P51" s="406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401"/>
      <c r="B52" s="403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405"/>
      <c r="P52" s="407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7">
        <f t="shared" si="0"/>
        <v>8</v>
      </c>
      <c r="P58" s="397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8">
        <f t="shared" si="0"/>
        <v>16</v>
      </c>
      <c r="P59" s="398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93">
        <f t="shared" si="0"/>
        <v>14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7">
        <f t="shared" si="3"/>
        <v>18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8">
        <f t="shared" si="3"/>
        <v>14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699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02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31" t="s">
        <v>13</v>
      </c>
      <c r="P4" s="433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32"/>
      <c r="P5" s="434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35" t="s">
        <v>19</v>
      </c>
      <c r="B6" s="437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31" t="s">
        <v>19</v>
      </c>
      <c r="P6" s="433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9"/>
      <c r="P7" s="440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32" t="s">
        <v>21</v>
      </c>
      <c r="P8" s="434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32"/>
      <c r="P9" s="434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35" t="s">
        <v>23</v>
      </c>
      <c r="B10" s="437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31" t="s">
        <v>23</v>
      </c>
      <c r="P10" s="433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9"/>
      <c r="P11" s="440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8" t="s">
        <v>26</v>
      </c>
      <c r="B12" s="422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32" t="s">
        <v>26</v>
      </c>
      <c r="P12" s="434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32"/>
      <c r="P13" s="434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32" t="s">
        <v>13</v>
      </c>
      <c r="P17" s="434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32"/>
      <c r="P18" s="434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35" t="s">
        <v>19</v>
      </c>
      <c r="B19" s="437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31" t="s">
        <v>19</v>
      </c>
      <c r="P19" s="433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6"/>
      <c r="B20" s="438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9"/>
      <c r="P20" s="440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8" t="s">
        <v>21</v>
      </c>
      <c r="B21" s="422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32" t="s">
        <v>21</v>
      </c>
      <c r="P21" s="434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8"/>
      <c r="B22" s="422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32"/>
      <c r="P22" s="434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35" t="s">
        <v>23</v>
      </c>
      <c r="B23" s="437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33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6"/>
      <c r="B24" s="438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9"/>
      <c r="P24" s="440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8" t="s">
        <v>26</v>
      </c>
      <c r="B25" s="422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34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32"/>
      <c r="P26" s="434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21" t="s">
        <v>13</v>
      </c>
      <c r="B30" s="422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32" t="s">
        <v>13</v>
      </c>
      <c r="P30" s="434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32"/>
      <c r="P31" s="434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33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9"/>
      <c r="P33" s="440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32" t="s">
        <v>21</v>
      </c>
      <c r="P34" s="434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34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35" t="s">
        <v>23</v>
      </c>
      <c r="B36" s="437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31" t="s">
        <v>23</v>
      </c>
      <c r="P36" s="433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6"/>
      <c r="B37" s="438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9"/>
      <c r="P37" s="440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32" t="s">
        <v>26</v>
      </c>
      <c r="P38" s="434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32"/>
      <c r="P39" s="434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32" t="s">
        <v>13</v>
      </c>
      <c r="P43" s="434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32"/>
      <c r="P44" s="434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35" t="s">
        <v>19</v>
      </c>
      <c r="B45" s="437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33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40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8" t="s">
        <v>21</v>
      </c>
      <c r="B47" s="422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32" t="s">
        <v>21</v>
      </c>
      <c r="P47" s="434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32"/>
      <c r="P48" s="434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35" t="s">
        <v>23</v>
      </c>
      <c r="B49" s="437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31" t="s">
        <v>23</v>
      </c>
      <c r="P49" s="433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6"/>
      <c r="B50" s="438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9"/>
      <c r="P50" s="440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35" t="s">
        <v>26</v>
      </c>
      <c r="B51" s="437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31" t="s">
        <v>26</v>
      </c>
      <c r="P51" s="433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6"/>
      <c r="B52" s="438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9"/>
      <c r="P52" s="440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95">
        <f t="shared" ref="O56:O61" si="0">SUM(M56:N56)</f>
        <v>4</v>
      </c>
      <c r="P56" s="395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7">
        <f t="shared" si="0"/>
        <v>10</v>
      </c>
      <c r="P58" s="397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8">
        <f t="shared" si="0"/>
        <v>4</v>
      </c>
      <c r="P59" s="398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93">
        <f t="shared" si="0"/>
        <v>8</v>
      </c>
      <c r="P60" s="393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95">
        <f t="shared" ref="O63:O68" si="3">SUM(M63:N63)</f>
        <v>24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96">
        <f t="shared" si="3"/>
        <v>14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8">
        <f t="shared" si="3"/>
        <v>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93">
        <f t="shared" si="3"/>
        <v>14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95">
        <f t="shared" ref="O77:O82" si="5">SUM(M77:N77)</f>
        <v>16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50" t="s">
        <v>366</v>
      </c>
      <c r="C1" s="451"/>
      <c r="D1" s="451"/>
      <c r="E1" s="451"/>
      <c r="F1" s="451"/>
      <c r="G1" s="451"/>
      <c r="H1" s="451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52">
        <v>6</v>
      </c>
      <c r="C5" s="454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53"/>
      <c r="C6" s="455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52">
        <v>3</v>
      </c>
      <c r="C11" s="454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53"/>
      <c r="C12" s="455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52">
        <v>6</v>
      </c>
      <c r="C16" s="454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6"/>
      <c r="C17" s="457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53"/>
      <c r="C18" s="455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6" t="s">
        <v>367</v>
      </c>
      <c r="C19" s="447"/>
      <c r="D19" s="448"/>
      <c r="E19" s="448"/>
      <c r="F19" s="448"/>
      <c r="G19" s="448"/>
      <c r="H19" s="449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7" t="s">
        <v>94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s="46" customFormat="1" ht="50.25" customHeight="1" x14ac:dyDescent="0.35">
      <c r="A2" s="479" t="e">
        <f>"Tuần "&amp;DAY(B4)&amp;"-"&amp;TEXT(B10,"DD/MM/YYYY")</f>
        <v>#VALUE!</v>
      </c>
      <c r="B2" s="480"/>
      <c r="C2" s="480"/>
      <c r="D2" s="480"/>
      <c r="E2" s="481"/>
      <c r="F2" s="482" t="s">
        <v>95</v>
      </c>
      <c r="G2" s="483"/>
      <c r="H2" s="483"/>
      <c r="I2" s="483"/>
      <c r="J2" s="484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92">
        <v>4</v>
      </c>
      <c r="G6" s="485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93"/>
      <c r="G7" s="486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90">
        <v>5</v>
      </c>
      <c r="B8" s="485" t="s">
        <v>107</v>
      </c>
      <c r="C8" s="55"/>
      <c r="D8" s="57"/>
      <c r="E8" s="87"/>
      <c r="F8" s="492">
        <v>5</v>
      </c>
      <c r="G8" s="485" t="s">
        <v>108</v>
      </c>
      <c r="H8" s="55"/>
      <c r="I8" s="57"/>
      <c r="J8" s="58"/>
    </row>
    <row r="9" spans="1:10" s="65" customFormat="1" ht="60" customHeight="1" x14ac:dyDescent="0.35">
      <c r="A9" s="491"/>
      <c r="B9" s="486"/>
      <c r="C9" s="100"/>
      <c r="D9" s="101" t="s">
        <v>106</v>
      </c>
      <c r="E9" s="102" t="s">
        <v>103</v>
      </c>
      <c r="F9" s="493"/>
      <c r="G9" s="486"/>
      <c r="H9" s="55"/>
      <c r="I9" s="57"/>
      <c r="J9" s="58"/>
    </row>
    <row r="10" spans="1:10" s="65" customFormat="1" ht="56.25" customHeight="1" x14ac:dyDescent="0.35">
      <c r="A10" s="490">
        <v>6</v>
      </c>
      <c r="B10" s="485" t="s">
        <v>109</v>
      </c>
      <c r="C10" s="55"/>
      <c r="D10" s="57"/>
      <c r="E10" s="87"/>
      <c r="F10" s="492">
        <v>6</v>
      </c>
      <c r="G10" s="485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91"/>
      <c r="B11" s="486"/>
      <c r="C11" s="101"/>
      <c r="D11" s="101" t="s">
        <v>105</v>
      </c>
      <c r="E11" s="107" t="s">
        <v>103</v>
      </c>
      <c r="F11" s="493"/>
      <c r="G11" s="486"/>
      <c r="H11" s="55"/>
      <c r="I11" s="57"/>
      <c r="J11" s="87"/>
    </row>
    <row r="12" spans="1:10" s="46" customFormat="1" ht="49.5" customHeight="1" thickBot="1" x14ac:dyDescent="0.4">
      <c r="A12" s="461" t="s">
        <v>111</v>
      </c>
      <c r="B12" s="462"/>
      <c r="C12" s="463"/>
      <c r="D12" s="463"/>
      <c r="E12" s="464"/>
      <c r="F12" s="465" t="s">
        <v>112</v>
      </c>
      <c r="G12" s="466"/>
      <c r="H12" s="466"/>
      <c r="I12" s="466"/>
      <c r="J12" s="466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73">
        <v>4</v>
      </c>
      <c r="B16" s="475" t="s">
        <v>118</v>
      </c>
      <c r="C16" s="131" t="s">
        <v>69</v>
      </c>
      <c r="D16" s="125" t="s">
        <v>119</v>
      </c>
      <c r="E16" s="117" t="s">
        <v>103</v>
      </c>
      <c r="F16" s="469"/>
      <c r="G16" s="471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74"/>
      <c r="B17" s="476"/>
      <c r="C17" s="126" t="s">
        <v>120</v>
      </c>
      <c r="D17" s="113" t="s">
        <v>106</v>
      </c>
      <c r="E17" s="130" t="s">
        <v>103</v>
      </c>
      <c r="F17" s="470"/>
      <c r="G17" s="472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67">
        <v>6</v>
      </c>
      <c r="B19" s="485" t="s">
        <v>123</v>
      </c>
      <c r="C19" s="57" t="s">
        <v>124</v>
      </c>
      <c r="D19" s="57" t="s">
        <v>105</v>
      </c>
      <c r="E19" s="58" t="s">
        <v>103</v>
      </c>
      <c r="F19" s="487">
        <v>6</v>
      </c>
      <c r="G19" s="489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68"/>
      <c r="B20" s="486"/>
      <c r="C20" s="121" t="s">
        <v>71</v>
      </c>
      <c r="D20" s="122" t="s">
        <v>127</v>
      </c>
      <c r="E20" s="124" t="s">
        <v>103</v>
      </c>
      <c r="F20" s="488"/>
      <c r="G20" s="486"/>
      <c r="H20" s="55"/>
      <c r="I20" s="57"/>
      <c r="J20" s="87"/>
    </row>
    <row r="21" spans="1:10" ht="123.75" customHeight="1" x14ac:dyDescent="0.5">
      <c r="A21" s="66"/>
      <c r="B21" s="458" t="s">
        <v>128</v>
      </c>
      <c r="C21" s="459"/>
      <c r="D21" s="459"/>
      <c r="E21" s="459"/>
      <c r="F21" s="459"/>
      <c r="G21" s="459"/>
      <c r="H21" s="459"/>
      <c r="I21" s="459"/>
      <c r="J21" s="460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806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31" t="s">
        <v>13</v>
      </c>
      <c r="P4" s="423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32"/>
      <c r="P5" s="423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31" t="s">
        <v>19</v>
      </c>
      <c r="P6" s="494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9"/>
      <c r="P7" s="495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32" t="s">
        <v>21</v>
      </c>
      <c r="P8" s="423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35" t="s">
        <v>23</v>
      </c>
      <c r="B10" s="437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31" t="s">
        <v>23</v>
      </c>
      <c r="P10" s="494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6"/>
      <c r="B11" s="438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32" t="s">
        <v>26</v>
      </c>
      <c r="P12" s="423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32"/>
      <c r="P13" s="423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35" t="s">
        <v>19</v>
      </c>
      <c r="B19" s="437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31" t="s">
        <v>19</v>
      </c>
      <c r="P19" s="494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8" t="s">
        <v>21</v>
      </c>
      <c r="B21" s="422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32" t="s">
        <v>21</v>
      </c>
      <c r="P21" s="423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8"/>
      <c r="B22" s="422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6"/>
      <c r="B24" s="438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8" t="s">
        <v>26</v>
      </c>
      <c r="B25" s="422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23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21" t="s">
        <v>13</v>
      </c>
      <c r="B30" s="422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94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32" t="s">
        <v>21</v>
      </c>
      <c r="P34" s="423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23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35" t="s">
        <v>23</v>
      </c>
      <c r="B36" s="437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31" t="s">
        <v>23</v>
      </c>
      <c r="P36" s="494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6"/>
      <c r="B37" s="438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8" t="s">
        <v>26</v>
      </c>
      <c r="B38" s="422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32" t="s">
        <v>26</v>
      </c>
      <c r="P38" s="423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8"/>
      <c r="B39" s="422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35" t="s">
        <v>19</v>
      </c>
      <c r="B45" s="437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94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8" t="s">
        <v>21</v>
      </c>
      <c r="B47" s="422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8"/>
      <c r="B48" s="422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35" t="s">
        <v>23</v>
      </c>
      <c r="B49" s="437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31" t="s">
        <v>23</v>
      </c>
      <c r="P49" s="494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6"/>
      <c r="B50" s="438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31" t="s">
        <v>26</v>
      </c>
      <c r="P51" s="423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9"/>
      <c r="P52" s="423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95">
        <f t="shared" ref="O56:O61" si="0">SUM(M56:N56)</f>
        <v>8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7">
        <f t="shared" si="0"/>
        <v>4</v>
      </c>
      <c r="P58" s="397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 t="shared" si="0"/>
        <v>12</v>
      </c>
      <c r="P59" s="398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8">
        <f t="shared" si="3"/>
        <v>12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93">
        <f t="shared" si="4"/>
        <v>14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95">
        <f t="shared" ref="O77:O82" si="5">SUM(M77:N77)</f>
        <v>12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T.12.2025</vt:lpstr>
      <vt:lpstr>Sheet1</vt:lpstr>
      <vt:lpstr>GIỜ LÀM GV 2024</vt:lpstr>
      <vt:lpstr>GIỜ LÀM GV 2025</vt:lpstr>
      <vt:lpstr>T.10.2025!Trang</vt:lpstr>
      <vt:lpstr>T.11.2025!Trang</vt:lpstr>
      <vt:lpstr>T.12.2025!Trang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2025-12-06T01:51:10Z</dcterms:modified>
  <cp:category/>
  <cp:contentStatus/>
</cp:coreProperties>
</file>